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0" windowWidth="12950" windowHeight="5570"/>
  </bookViews>
  <sheets>
    <sheet name="Turneringskalkulator" sheetId="2" r:id="rId1"/>
    <sheet name="Matriser" sheetId="1" state="hidden" r:id="rId2"/>
  </sheets>
  <definedNames>
    <definedName name="_xlnm._FilterDatabase" localSheetId="0" hidden="1">Turneringskalkulator!$B$9:$B$30</definedName>
    <definedName name="_xlnm.Print_Area" localSheetId="0">Turneringskalkulator!$A$1:$Y$36</definedName>
    <definedName name="_xlnm.Print_Titles" localSheetId="0">Turneringskalkulator!$8:$10</definedName>
  </definedNames>
  <calcPr calcId="145621"/>
</workbook>
</file>

<file path=xl/calcChain.xml><?xml version="1.0" encoding="utf-8"?>
<calcChain xmlns="http://schemas.openxmlformats.org/spreadsheetml/2006/main">
  <c r="AA8" i="2" l="1"/>
  <c r="AA7" i="2"/>
  <c r="D7" i="2"/>
  <c r="D6" i="2"/>
  <c r="AF14" i="2"/>
  <c r="AG14" i="2"/>
  <c r="AF15" i="2"/>
  <c r="AG15" i="2"/>
  <c r="AE15" i="2"/>
  <c r="AE11" i="2"/>
  <c r="AF11" i="2" s="1"/>
  <c r="AE12" i="2"/>
  <c r="AF12" i="2" s="1"/>
  <c r="AG12" i="2" s="1"/>
  <c r="AE13" i="2"/>
  <c r="AF13" i="2" s="1"/>
  <c r="AG13" i="2" s="1"/>
  <c r="AE14" i="2"/>
  <c r="I88" i="2"/>
  <c r="J88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Q51" i="2"/>
  <c r="K50" i="2"/>
  <c r="J50" i="2"/>
  <c r="I50" i="2"/>
  <c r="H50" i="2"/>
  <c r="K49" i="2"/>
  <c r="J49" i="2"/>
  <c r="I49" i="2"/>
  <c r="H49" i="2"/>
  <c r="K48" i="2"/>
  <c r="J48" i="2"/>
  <c r="I48" i="2"/>
  <c r="H48" i="2"/>
  <c r="Q48" i="2"/>
  <c r="K47" i="2"/>
  <c r="J47" i="2"/>
  <c r="I47" i="2"/>
  <c r="H47" i="2"/>
  <c r="P47" i="2"/>
  <c r="K46" i="2"/>
  <c r="J46" i="2"/>
  <c r="I46" i="2"/>
  <c r="H46" i="2"/>
  <c r="Q46" i="2"/>
  <c r="K45" i="2"/>
  <c r="J45" i="2"/>
  <c r="I45" i="2"/>
  <c r="H45" i="2"/>
  <c r="P45" i="2"/>
  <c r="K44" i="2"/>
  <c r="J44" i="2"/>
  <c r="I44" i="2"/>
  <c r="H44" i="2"/>
  <c r="Q44" i="2"/>
  <c r="K43" i="2"/>
  <c r="J43" i="2"/>
  <c r="I43" i="2"/>
  <c r="H43" i="2"/>
  <c r="Q43" i="2"/>
  <c r="K42" i="2"/>
  <c r="J42" i="2"/>
  <c r="I42" i="2"/>
  <c r="H42" i="2"/>
  <c r="Q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H33" i="2"/>
  <c r="K32" i="2"/>
  <c r="J32" i="2"/>
  <c r="I32" i="2"/>
  <c r="Q32" i="2" s="1"/>
  <c r="H32" i="2"/>
  <c r="K31" i="2"/>
  <c r="H31" i="2"/>
  <c r="O88" i="2"/>
  <c r="Q88" i="2"/>
  <c r="M88" i="2"/>
  <c r="K88" i="2"/>
  <c r="L88" i="2"/>
  <c r="Q52" i="2"/>
  <c r="Q53" i="2"/>
  <c r="Q54" i="2"/>
  <c r="Q55" i="2"/>
  <c r="P39" i="2"/>
  <c r="P49" i="2"/>
  <c r="Q50" i="2"/>
  <c r="P43" i="2"/>
  <c r="M54" i="2"/>
  <c r="P54" i="2"/>
  <c r="P52" i="2"/>
  <c r="L54" i="2"/>
  <c r="O54" i="2"/>
  <c r="M43" i="2"/>
  <c r="P41" i="2"/>
  <c r="L43" i="2"/>
  <c r="O43" i="2"/>
  <c r="M32" i="2"/>
  <c r="P32" i="2"/>
  <c r="P35" i="2"/>
  <c r="P37" i="2"/>
  <c r="Q34" i="2"/>
  <c r="Q35" i="2"/>
  <c r="Q36" i="2"/>
  <c r="Q37" i="2"/>
  <c r="Q38" i="2"/>
  <c r="Q39" i="2"/>
  <c r="Q40" i="2"/>
  <c r="Q41" i="2"/>
  <c r="M51" i="2"/>
  <c r="P51" i="2"/>
  <c r="O52" i="2"/>
  <c r="M53" i="2"/>
  <c r="P53" i="2"/>
  <c r="M55" i="2"/>
  <c r="P55" i="2"/>
  <c r="L51" i="2"/>
  <c r="O51" i="2"/>
  <c r="M52" i="2"/>
  <c r="L52" i="2"/>
  <c r="O53" i="2"/>
  <c r="L55" i="2"/>
  <c r="O55" i="2"/>
  <c r="M44" i="2"/>
  <c r="P44" i="2"/>
  <c r="O45" i="2"/>
  <c r="Q45" i="2"/>
  <c r="M46" i="2"/>
  <c r="L46" i="2"/>
  <c r="P46" i="2"/>
  <c r="O47" i="2"/>
  <c r="Q47" i="2"/>
  <c r="M48" i="2"/>
  <c r="L48" i="2"/>
  <c r="P48" i="2"/>
  <c r="O49" i="2"/>
  <c r="Q49" i="2"/>
  <c r="M50" i="2"/>
  <c r="L50" i="2"/>
  <c r="P50" i="2"/>
  <c r="L44" i="2"/>
  <c r="O44" i="2"/>
  <c r="M45" i="2"/>
  <c r="L45" i="2"/>
  <c r="O46" i="2"/>
  <c r="M47" i="2"/>
  <c r="L47" i="2"/>
  <c r="O48" i="2"/>
  <c r="M49" i="2"/>
  <c r="L49" i="2"/>
  <c r="O50" i="2"/>
  <c r="M34" i="2"/>
  <c r="P34" i="2"/>
  <c r="O35" i="2"/>
  <c r="M36" i="2"/>
  <c r="P36" i="2"/>
  <c r="O37" i="2"/>
  <c r="M38" i="2"/>
  <c r="P38" i="2"/>
  <c r="O39" i="2"/>
  <c r="M40" i="2"/>
  <c r="P40" i="2"/>
  <c r="O41" i="2"/>
  <c r="M42" i="2"/>
  <c r="P42" i="2"/>
  <c r="L34" i="2"/>
  <c r="O34" i="2"/>
  <c r="M35" i="2"/>
  <c r="L35" i="2"/>
  <c r="L36" i="2"/>
  <c r="O36" i="2"/>
  <c r="M37" i="2"/>
  <c r="L37" i="2"/>
  <c r="L38" i="2"/>
  <c r="O38" i="2"/>
  <c r="M39" i="2"/>
  <c r="L39" i="2"/>
  <c r="L40" i="2"/>
  <c r="O40" i="2"/>
  <c r="M41" i="2"/>
  <c r="L41" i="2"/>
  <c r="O42" i="2"/>
  <c r="S88" i="2"/>
  <c r="W88" i="2"/>
  <c r="U88" i="2"/>
  <c r="V88" i="2"/>
  <c r="R88" i="2"/>
  <c r="X88" i="2"/>
  <c r="T88" i="2"/>
  <c r="P88" i="2"/>
  <c r="Y88" i="2"/>
  <c r="R52" i="2"/>
  <c r="S52" i="2"/>
  <c r="W52" i="2"/>
  <c r="V52" i="2"/>
  <c r="U52" i="2"/>
  <c r="T52" i="2"/>
  <c r="X52" i="2"/>
  <c r="W54" i="2"/>
  <c r="U54" i="2"/>
  <c r="S54" i="2"/>
  <c r="X54" i="2"/>
  <c r="V54" i="2"/>
  <c r="T54" i="2"/>
  <c r="R54" i="2"/>
  <c r="L53" i="2"/>
  <c r="T41" i="2"/>
  <c r="R41" i="2"/>
  <c r="U41" i="2"/>
  <c r="S41" i="2"/>
  <c r="W41" i="2"/>
  <c r="V41" i="2"/>
  <c r="W43" i="2"/>
  <c r="U43" i="2"/>
  <c r="S43" i="2"/>
  <c r="X43" i="2"/>
  <c r="V43" i="2"/>
  <c r="T43" i="2"/>
  <c r="R43" i="2"/>
  <c r="X41" i="2"/>
  <c r="L42" i="2"/>
  <c r="X42" i="2"/>
  <c r="Y52" i="2"/>
  <c r="W55" i="2"/>
  <c r="U55" i="2"/>
  <c r="S55" i="2"/>
  <c r="X55" i="2"/>
  <c r="V55" i="2"/>
  <c r="T55" i="2"/>
  <c r="R55" i="2"/>
  <c r="W51" i="2"/>
  <c r="U51" i="2"/>
  <c r="S51" i="2"/>
  <c r="X51" i="2"/>
  <c r="V51" i="2"/>
  <c r="T51" i="2"/>
  <c r="R51" i="2"/>
  <c r="X47" i="2"/>
  <c r="V47" i="2"/>
  <c r="T47" i="2"/>
  <c r="R47" i="2"/>
  <c r="W47" i="2"/>
  <c r="U47" i="2"/>
  <c r="S47" i="2"/>
  <c r="X49" i="2"/>
  <c r="V49" i="2"/>
  <c r="T49" i="2"/>
  <c r="R49" i="2"/>
  <c r="W49" i="2"/>
  <c r="U49" i="2"/>
  <c r="S49" i="2"/>
  <c r="Y49" i="2"/>
  <c r="X45" i="2"/>
  <c r="V45" i="2"/>
  <c r="T45" i="2"/>
  <c r="R45" i="2"/>
  <c r="W45" i="2"/>
  <c r="U45" i="2"/>
  <c r="S45" i="2"/>
  <c r="W48" i="2"/>
  <c r="U48" i="2"/>
  <c r="S48" i="2"/>
  <c r="X48" i="2"/>
  <c r="V48" i="2"/>
  <c r="T48" i="2"/>
  <c r="R48" i="2"/>
  <c r="W44" i="2"/>
  <c r="U44" i="2"/>
  <c r="S44" i="2"/>
  <c r="X44" i="2"/>
  <c r="V44" i="2"/>
  <c r="T44" i="2"/>
  <c r="R44" i="2"/>
  <c r="Y47" i="2"/>
  <c r="W50" i="2"/>
  <c r="U50" i="2"/>
  <c r="S50" i="2"/>
  <c r="X50" i="2"/>
  <c r="V50" i="2"/>
  <c r="T50" i="2"/>
  <c r="R50" i="2"/>
  <c r="W46" i="2"/>
  <c r="U46" i="2"/>
  <c r="S46" i="2"/>
  <c r="X46" i="2"/>
  <c r="V46" i="2"/>
  <c r="T46" i="2"/>
  <c r="R46" i="2"/>
  <c r="Y45" i="2"/>
  <c r="X39" i="2"/>
  <c r="V39" i="2"/>
  <c r="T39" i="2"/>
  <c r="R39" i="2"/>
  <c r="W39" i="2"/>
  <c r="U39" i="2"/>
  <c r="S39" i="2"/>
  <c r="X35" i="2"/>
  <c r="V35" i="2"/>
  <c r="T35" i="2"/>
  <c r="R35" i="2"/>
  <c r="W35" i="2"/>
  <c r="U35" i="2"/>
  <c r="S35" i="2"/>
  <c r="X37" i="2"/>
  <c r="V37" i="2"/>
  <c r="T37" i="2"/>
  <c r="R37" i="2"/>
  <c r="W37" i="2"/>
  <c r="U37" i="2"/>
  <c r="S37" i="2"/>
  <c r="W40" i="2"/>
  <c r="U40" i="2"/>
  <c r="S40" i="2"/>
  <c r="X40" i="2"/>
  <c r="V40" i="2"/>
  <c r="T40" i="2"/>
  <c r="R40" i="2"/>
  <c r="W36" i="2"/>
  <c r="U36" i="2"/>
  <c r="S36" i="2"/>
  <c r="X36" i="2"/>
  <c r="V36" i="2"/>
  <c r="T36" i="2"/>
  <c r="R36" i="2"/>
  <c r="W38" i="2"/>
  <c r="U38" i="2"/>
  <c r="S38" i="2"/>
  <c r="X38" i="2"/>
  <c r="V38" i="2"/>
  <c r="T38" i="2"/>
  <c r="R38" i="2"/>
  <c r="W34" i="2"/>
  <c r="U34" i="2"/>
  <c r="S34" i="2"/>
  <c r="X34" i="2"/>
  <c r="V34" i="2"/>
  <c r="T34" i="2"/>
  <c r="R34" i="2"/>
  <c r="Y41" i="2"/>
  <c r="Y55" i="2"/>
  <c r="Y54" i="2"/>
  <c r="Y43" i="2"/>
  <c r="W53" i="2"/>
  <c r="T53" i="2"/>
  <c r="S53" i="2"/>
  <c r="R53" i="2"/>
  <c r="V53" i="2"/>
  <c r="U53" i="2"/>
  <c r="X53" i="2"/>
  <c r="W42" i="2"/>
  <c r="R42" i="2"/>
  <c r="V42" i="2"/>
  <c r="U42" i="2"/>
  <c r="T42" i="2"/>
  <c r="S42" i="2"/>
  <c r="Y38" i="2"/>
  <c r="Y40" i="2"/>
  <c r="Y50" i="2"/>
  <c r="Y44" i="2"/>
  <c r="Y51" i="2"/>
  <c r="Y46" i="2"/>
  <c r="Y48" i="2"/>
  <c r="Y34" i="2"/>
  <c r="Y36" i="2"/>
  <c r="Y39" i="2"/>
  <c r="Y37" i="2"/>
  <c r="Y35" i="2"/>
  <c r="Y53" i="2"/>
  <c r="Y42" i="2"/>
  <c r="H13" i="2"/>
  <c r="K13" i="2"/>
  <c r="H14" i="2"/>
  <c r="K14" i="2"/>
  <c r="H15" i="2"/>
  <c r="K15" i="2"/>
  <c r="H16" i="2"/>
  <c r="K16" i="2"/>
  <c r="H17" i="2"/>
  <c r="K17" i="2"/>
  <c r="H18" i="2"/>
  <c r="K18" i="2"/>
  <c r="H19" i="2"/>
  <c r="K19" i="2"/>
  <c r="H20" i="2"/>
  <c r="K20" i="2"/>
  <c r="H21" i="2"/>
  <c r="I21" i="2"/>
  <c r="J21" i="2"/>
  <c r="K21" i="2"/>
  <c r="H22" i="2"/>
  <c r="I22" i="2"/>
  <c r="J22" i="2"/>
  <c r="K22" i="2"/>
  <c r="H23" i="2"/>
  <c r="J8" i="1"/>
  <c r="J23" i="2" s="1"/>
  <c r="I23" i="2"/>
  <c r="K23" i="2"/>
  <c r="H24" i="2"/>
  <c r="I24" i="2"/>
  <c r="J24" i="2"/>
  <c r="K24" i="2"/>
  <c r="H25" i="2"/>
  <c r="I25" i="2"/>
  <c r="P25" i="2" s="1"/>
  <c r="J25" i="2"/>
  <c r="K25" i="2"/>
  <c r="H26" i="2"/>
  <c r="K26" i="2"/>
  <c r="H27" i="2"/>
  <c r="K27" i="2"/>
  <c r="H28" i="2"/>
  <c r="K28" i="2"/>
  <c r="H29" i="2"/>
  <c r="I29" i="2"/>
  <c r="J29" i="2"/>
  <c r="K29" i="2"/>
  <c r="H30" i="2"/>
  <c r="K30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L59" i="2"/>
  <c r="R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J69" i="2"/>
  <c r="K69" i="2"/>
  <c r="L69" i="2"/>
  <c r="U69" i="2"/>
  <c r="H70" i="2"/>
  <c r="I70" i="2"/>
  <c r="J70" i="2"/>
  <c r="K70" i="2"/>
  <c r="L70" i="2"/>
  <c r="S70" i="2"/>
  <c r="H71" i="2"/>
  <c r="I71" i="2"/>
  <c r="J71" i="2"/>
  <c r="K71" i="2"/>
  <c r="H72" i="2"/>
  <c r="I72" i="2"/>
  <c r="J72" i="2"/>
  <c r="K72" i="2"/>
  <c r="H73" i="2"/>
  <c r="I73" i="2"/>
  <c r="J73" i="2"/>
  <c r="K73" i="2"/>
  <c r="H74" i="2"/>
  <c r="I74" i="2"/>
  <c r="J74" i="2"/>
  <c r="K74" i="2"/>
  <c r="H75" i="2"/>
  <c r="I75" i="2"/>
  <c r="J75" i="2"/>
  <c r="K75" i="2"/>
  <c r="H76" i="2"/>
  <c r="I76" i="2"/>
  <c r="J76" i="2"/>
  <c r="K76" i="2"/>
  <c r="H77" i="2"/>
  <c r="I77" i="2"/>
  <c r="J77" i="2"/>
  <c r="K77" i="2"/>
  <c r="H78" i="2"/>
  <c r="I78" i="2"/>
  <c r="J78" i="2"/>
  <c r="K78" i="2"/>
  <c r="H79" i="2"/>
  <c r="I79" i="2"/>
  <c r="J79" i="2"/>
  <c r="K79" i="2"/>
  <c r="L79" i="2"/>
  <c r="R79" i="2"/>
  <c r="H80" i="2"/>
  <c r="I80" i="2"/>
  <c r="J80" i="2"/>
  <c r="K80" i="2"/>
  <c r="L80" i="2"/>
  <c r="R80" i="2"/>
  <c r="H81" i="2"/>
  <c r="I81" i="2"/>
  <c r="P81" i="2"/>
  <c r="J81" i="2"/>
  <c r="K81" i="2"/>
  <c r="H82" i="2"/>
  <c r="I82" i="2"/>
  <c r="J82" i="2"/>
  <c r="K82" i="2"/>
  <c r="H83" i="2"/>
  <c r="I83" i="2"/>
  <c r="J83" i="2"/>
  <c r="K83" i="2"/>
  <c r="H84" i="2"/>
  <c r="I84" i="2"/>
  <c r="J84" i="2"/>
  <c r="K84" i="2"/>
  <c r="K85" i="2"/>
  <c r="J85" i="2"/>
  <c r="I85" i="2"/>
  <c r="H85" i="2"/>
  <c r="K12" i="2"/>
  <c r="H12" i="2"/>
  <c r="K11" i="2"/>
  <c r="H11" i="2"/>
  <c r="Q85" i="2"/>
  <c r="W79" i="2"/>
  <c r="T70" i="2"/>
  <c r="W59" i="2"/>
  <c r="S79" i="2"/>
  <c r="M71" i="2"/>
  <c r="V70" i="2"/>
  <c r="R70" i="2"/>
  <c r="S59" i="2"/>
  <c r="M70" i="2"/>
  <c r="X70" i="2"/>
  <c r="P83" i="2"/>
  <c r="Q72" i="2"/>
  <c r="O56" i="2"/>
  <c r="P84" i="2"/>
  <c r="M82" i="2"/>
  <c r="P82" i="2"/>
  <c r="M81" i="2"/>
  <c r="U80" i="2"/>
  <c r="O79" i="2"/>
  <c r="W70" i="2"/>
  <c r="U70" i="2"/>
  <c r="P70" i="2"/>
  <c r="M59" i="2"/>
  <c r="P59" i="2"/>
  <c r="P58" i="2"/>
  <c r="Q25" i="2"/>
  <c r="Q22" i="2"/>
  <c r="Q82" i="2"/>
  <c r="P85" i="2"/>
  <c r="Q83" i="2"/>
  <c r="O83" i="2"/>
  <c r="M83" i="2"/>
  <c r="L83" i="2"/>
  <c r="L82" i="2"/>
  <c r="Q81" i="2"/>
  <c r="U79" i="2"/>
  <c r="Q76" i="2"/>
  <c r="Q74" i="2"/>
  <c r="Q69" i="2"/>
  <c r="U59" i="2"/>
  <c r="Q57" i="2"/>
  <c r="Q84" i="2"/>
  <c r="L81" i="2"/>
  <c r="O70" i="2"/>
  <c r="Q67" i="2"/>
  <c r="M8" i="1"/>
  <c r="R83" i="2"/>
  <c r="T83" i="2"/>
  <c r="V83" i="2"/>
  <c r="X83" i="2"/>
  <c r="S83" i="2"/>
  <c r="U83" i="2"/>
  <c r="W83" i="2"/>
  <c r="R82" i="2"/>
  <c r="T82" i="2"/>
  <c r="V82" i="2"/>
  <c r="X82" i="2"/>
  <c r="S82" i="2"/>
  <c r="U82" i="2"/>
  <c r="W82" i="2"/>
  <c r="R81" i="2"/>
  <c r="T81" i="2"/>
  <c r="V81" i="2"/>
  <c r="X81" i="2"/>
  <c r="S81" i="2"/>
  <c r="U81" i="2"/>
  <c r="W81" i="2"/>
  <c r="M85" i="2"/>
  <c r="M84" i="2"/>
  <c r="L84" i="2"/>
  <c r="O82" i="2"/>
  <c r="O81" i="2"/>
  <c r="L85" i="2"/>
  <c r="O85" i="2"/>
  <c r="O84" i="2"/>
  <c r="Q75" i="2"/>
  <c r="O72" i="2"/>
  <c r="Q71" i="2"/>
  <c r="Q73" i="2"/>
  <c r="Q70" i="2"/>
  <c r="Q66" i="2"/>
  <c r="Q58" i="2"/>
  <c r="Q56" i="2"/>
  <c r="O60" i="2"/>
  <c r="X59" i="2"/>
  <c r="V59" i="2"/>
  <c r="T59" i="2"/>
  <c r="O59" i="2"/>
  <c r="O57" i="2"/>
  <c r="W80" i="2"/>
  <c r="S80" i="2"/>
  <c r="Q80" i="2"/>
  <c r="O76" i="2"/>
  <c r="O74" i="2"/>
  <c r="P71" i="2"/>
  <c r="Q79" i="2"/>
  <c r="O77" i="2"/>
  <c r="O75" i="2"/>
  <c r="O73" i="2"/>
  <c r="M72" i="2"/>
  <c r="L72" i="2"/>
  <c r="Q68" i="2"/>
  <c r="O67" i="2"/>
  <c r="Q60" i="2"/>
  <c r="Q59" i="2"/>
  <c r="P57" i="2"/>
  <c r="M56" i="2"/>
  <c r="O22" i="2"/>
  <c r="X84" i="2"/>
  <c r="V84" i="2"/>
  <c r="T84" i="2"/>
  <c r="O80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8" i="2"/>
  <c r="L58" i="2"/>
  <c r="W58" i="2"/>
  <c r="L56" i="2"/>
  <c r="Q77" i="2"/>
  <c r="M80" i="2"/>
  <c r="M79" i="2"/>
  <c r="M78" i="2"/>
  <c r="L78" i="2"/>
  <c r="M77" i="2"/>
  <c r="L77" i="2"/>
  <c r="M76" i="2"/>
  <c r="L76" i="2"/>
  <c r="M75" i="2"/>
  <c r="L75" i="2"/>
  <c r="M74" i="2"/>
  <c r="L74" i="2"/>
  <c r="M73" i="2"/>
  <c r="L73" i="2"/>
  <c r="P72" i="2"/>
  <c r="L71" i="2"/>
  <c r="M67" i="2"/>
  <c r="L67" i="2"/>
  <c r="S58" i="2"/>
  <c r="O58" i="2"/>
  <c r="M57" i="2"/>
  <c r="P56" i="2"/>
  <c r="M24" i="2"/>
  <c r="F4" i="1"/>
  <c r="M22" i="2"/>
  <c r="L22" i="2"/>
  <c r="S22" i="2" s="1"/>
  <c r="R77" i="2"/>
  <c r="T77" i="2"/>
  <c r="V77" i="2"/>
  <c r="X77" i="2"/>
  <c r="S77" i="2"/>
  <c r="U77" i="2"/>
  <c r="W77" i="2"/>
  <c r="R75" i="2"/>
  <c r="T75" i="2"/>
  <c r="V75" i="2"/>
  <c r="X75" i="2"/>
  <c r="S75" i="2"/>
  <c r="U75" i="2"/>
  <c r="W75" i="2"/>
  <c r="R73" i="2"/>
  <c r="T73" i="2"/>
  <c r="V73" i="2"/>
  <c r="X73" i="2"/>
  <c r="S73" i="2"/>
  <c r="U73" i="2"/>
  <c r="W73" i="2"/>
  <c r="R76" i="2"/>
  <c r="T76" i="2"/>
  <c r="V76" i="2"/>
  <c r="X76" i="2"/>
  <c r="S76" i="2"/>
  <c r="U76" i="2"/>
  <c r="W76" i="2"/>
  <c r="R74" i="2"/>
  <c r="T74" i="2"/>
  <c r="V74" i="2"/>
  <c r="X74" i="2"/>
  <c r="S74" i="2"/>
  <c r="U74" i="2"/>
  <c r="W74" i="2"/>
  <c r="R71" i="2"/>
  <c r="T71" i="2"/>
  <c r="V71" i="2"/>
  <c r="X71" i="2"/>
  <c r="S71" i="2"/>
  <c r="U71" i="2"/>
  <c r="W71" i="2"/>
  <c r="O71" i="2"/>
  <c r="Q78" i="2"/>
  <c r="O78" i="2"/>
  <c r="X80" i="2"/>
  <c r="V80" i="2"/>
  <c r="T80" i="2"/>
  <c r="P80" i="2"/>
  <c r="X79" i="2"/>
  <c r="V79" i="2"/>
  <c r="T79" i="2"/>
  <c r="P79" i="2"/>
  <c r="P78" i="2"/>
  <c r="P77" i="2"/>
  <c r="P76" i="2"/>
  <c r="P75" i="2"/>
  <c r="P74" i="2"/>
  <c r="P73" i="2"/>
  <c r="R69" i="2"/>
  <c r="T69" i="2"/>
  <c r="V69" i="2"/>
  <c r="R60" i="2"/>
  <c r="T60" i="2"/>
  <c r="V60" i="2"/>
  <c r="X60" i="2"/>
  <c r="S60" i="2"/>
  <c r="U60" i="2"/>
  <c r="W60" i="2"/>
  <c r="M69" i="2"/>
  <c r="X69" i="2"/>
  <c r="P69" i="2"/>
  <c r="M68" i="2"/>
  <c r="P68" i="2"/>
  <c r="W69" i="2"/>
  <c r="S69" i="2"/>
  <c r="O69" i="2"/>
  <c r="O68" i="2"/>
  <c r="Q62" i="2"/>
  <c r="O62" i="2"/>
  <c r="O66" i="2"/>
  <c r="Q65" i="2"/>
  <c r="O65" i="2"/>
  <c r="Q64" i="2"/>
  <c r="O64" i="2"/>
  <c r="Q63" i="2"/>
  <c r="O63" i="2"/>
  <c r="Q61" i="2"/>
  <c r="O61" i="2"/>
  <c r="P67" i="2"/>
  <c r="P66" i="2"/>
  <c r="P65" i="2"/>
  <c r="P64" i="2"/>
  <c r="P63" i="2"/>
  <c r="P62" i="2"/>
  <c r="P61" i="2"/>
  <c r="P60" i="2"/>
  <c r="S56" i="2"/>
  <c r="U56" i="2"/>
  <c r="W56" i="2"/>
  <c r="R56" i="2"/>
  <c r="T56" i="2"/>
  <c r="V56" i="2"/>
  <c r="X56" i="2"/>
  <c r="X58" i="2"/>
  <c r="V58" i="2"/>
  <c r="T58" i="2"/>
  <c r="P24" i="2"/>
  <c r="P22" i="2"/>
  <c r="Y74" i="2"/>
  <c r="Y75" i="2"/>
  <c r="Y76" i="2"/>
  <c r="Y59" i="2"/>
  <c r="Y77" i="2"/>
  <c r="Y80" i="2"/>
  <c r="Y82" i="2"/>
  <c r="T22" i="2"/>
  <c r="C4" i="1"/>
  <c r="E4" i="1"/>
  <c r="H4" i="1"/>
  <c r="G4" i="1"/>
  <c r="B4" i="1"/>
  <c r="D4" i="1"/>
  <c r="Y79" i="2"/>
  <c r="Y81" i="2"/>
  <c r="Y83" i="2"/>
  <c r="W85" i="2"/>
  <c r="U85" i="2"/>
  <c r="S85" i="2"/>
  <c r="X85" i="2"/>
  <c r="V85" i="2"/>
  <c r="T85" i="2"/>
  <c r="R85" i="2"/>
  <c r="R84" i="2"/>
  <c r="S84" i="2"/>
  <c r="W84" i="2"/>
  <c r="U84" i="2"/>
  <c r="T78" i="2"/>
  <c r="X78" i="2"/>
  <c r="U78" i="2"/>
  <c r="R78" i="2"/>
  <c r="V78" i="2"/>
  <c r="S78" i="2"/>
  <c r="W78" i="2"/>
  <c r="R72" i="2"/>
  <c r="V72" i="2"/>
  <c r="S72" i="2"/>
  <c r="W72" i="2"/>
  <c r="T72" i="2"/>
  <c r="X72" i="2"/>
  <c r="U72" i="2"/>
  <c r="R61" i="2"/>
  <c r="V61" i="2"/>
  <c r="S61" i="2"/>
  <c r="W61" i="2"/>
  <c r="T61" i="2"/>
  <c r="X61" i="2"/>
  <c r="U61" i="2"/>
  <c r="R63" i="2"/>
  <c r="V63" i="2"/>
  <c r="S63" i="2"/>
  <c r="W63" i="2"/>
  <c r="T63" i="2"/>
  <c r="X63" i="2"/>
  <c r="U63" i="2"/>
  <c r="R65" i="2"/>
  <c r="V65" i="2"/>
  <c r="U65" i="2"/>
  <c r="W65" i="2"/>
  <c r="T65" i="2"/>
  <c r="X65" i="2"/>
  <c r="S65" i="2"/>
  <c r="T62" i="2"/>
  <c r="X62" i="2"/>
  <c r="U62" i="2"/>
  <c r="R62" i="2"/>
  <c r="V62" i="2"/>
  <c r="S62" i="2"/>
  <c r="W62" i="2"/>
  <c r="T64" i="2"/>
  <c r="X64" i="2"/>
  <c r="S64" i="2"/>
  <c r="R64" i="2"/>
  <c r="V64" i="2"/>
  <c r="U64" i="2"/>
  <c r="W64" i="2"/>
  <c r="T66" i="2"/>
  <c r="X66" i="2"/>
  <c r="U66" i="2"/>
  <c r="R66" i="2"/>
  <c r="V66" i="2"/>
  <c r="S66" i="2"/>
  <c r="W66" i="2"/>
  <c r="L68" i="2"/>
  <c r="X68" i="2"/>
  <c r="L57" i="2"/>
  <c r="X57" i="2"/>
  <c r="R58" i="2"/>
  <c r="U58" i="2"/>
  <c r="S67" i="2"/>
  <c r="W67" i="2"/>
  <c r="U67" i="2"/>
  <c r="R67" i="2"/>
  <c r="V67" i="2"/>
  <c r="T67" i="2"/>
  <c r="X67" i="2"/>
  <c r="Y63" i="2"/>
  <c r="Y73" i="2"/>
  <c r="Y72" i="2"/>
  <c r="Y71" i="2"/>
  <c r="Y69" i="2"/>
  <c r="Y65" i="2"/>
  <c r="Y56" i="2"/>
  <c r="Y85" i="2"/>
  <c r="Y84" i="2"/>
  <c r="Y58" i="2"/>
  <c r="Y78" i="2"/>
  <c r="Y62" i="2"/>
  <c r="Y61" i="2"/>
  <c r="U68" i="2"/>
  <c r="R68" i="2"/>
  <c r="V68" i="2"/>
  <c r="W68" i="2"/>
  <c r="T68" i="2"/>
  <c r="S68" i="2"/>
  <c r="R57" i="2"/>
  <c r="S57" i="2"/>
  <c r="U57" i="2"/>
  <c r="W57" i="2"/>
  <c r="T57" i="2"/>
  <c r="V57" i="2"/>
  <c r="Y67" i="2"/>
  <c r="Y66" i="2"/>
  <c r="Y70" i="2"/>
  <c r="Y64" i="2"/>
  <c r="Y57" i="2"/>
  <c r="P69" i="1"/>
  <c r="Q69" i="1" s="1"/>
  <c r="M68" i="1"/>
  <c r="M69" i="1"/>
  <c r="M70" i="1"/>
  <c r="P70" i="1"/>
  <c r="Q70" i="1"/>
  <c r="P68" i="1"/>
  <c r="Q68" i="1" s="1"/>
  <c r="P67" i="1"/>
  <c r="Q67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K72" i="1"/>
  <c r="K73" i="1"/>
  <c r="K71" i="1"/>
  <c r="J67" i="1"/>
  <c r="J68" i="1"/>
  <c r="J69" i="1"/>
  <c r="J70" i="1"/>
  <c r="Y68" i="2"/>
  <c r="Y60" i="2"/>
  <c r="K76" i="1"/>
  <c r="M76" i="1"/>
  <c r="M73" i="1"/>
  <c r="J71" i="1"/>
  <c r="M71" i="1"/>
  <c r="J72" i="1"/>
  <c r="M72" i="1"/>
  <c r="P71" i="1"/>
  <c r="Q71" i="1" s="1"/>
  <c r="P74" i="1"/>
  <c r="Q74" i="1" s="1"/>
  <c r="P72" i="1"/>
  <c r="Q72" i="1" s="1"/>
  <c r="K74" i="1"/>
  <c r="K77" i="1" s="1"/>
  <c r="J73" i="1"/>
  <c r="J76" i="1"/>
  <c r="K75" i="1"/>
  <c r="M7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V8" i="1"/>
  <c r="V7" i="1"/>
  <c r="V6" i="1"/>
  <c r="V5" i="1"/>
  <c r="V4" i="1"/>
  <c r="V3" i="1"/>
  <c r="V2" i="1"/>
  <c r="B3" i="1"/>
  <c r="C3" i="1"/>
  <c r="D3" i="1"/>
  <c r="E3" i="1"/>
  <c r="F3" i="1"/>
  <c r="G3" i="1"/>
  <c r="H3" i="1"/>
  <c r="A5" i="1"/>
  <c r="J33" i="2"/>
  <c r="J31" i="2"/>
  <c r="I33" i="2"/>
  <c r="I31" i="2"/>
  <c r="J19" i="2"/>
  <c r="J20" i="2"/>
  <c r="J26" i="2"/>
  <c r="J27" i="2"/>
  <c r="J28" i="2"/>
  <c r="J30" i="2"/>
  <c r="I19" i="2"/>
  <c r="I20" i="2"/>
  <c r="I26" i="2"/>
  <c r="I27" i="2"/>
  <c r="I28" i="2"/>
  <c r="I30" i="2"/>
  <c r="I12" i="2"/>
  <c r="J11" i="2"/>
  <c r="I16" i="2"/>
  <c r="I13" i="2"/>
  <c r="I14" i="2"/>
  <c r="I17" i="2"/>
  <c r="I18" i="2"/>
  <c r="I11" i="2"/>
  <c r="J13" i="2"/>
  <c r="J14" i="2"/>
  <c r="J15" i="2"/>
  <c r="J16" i="2"/>
  <c r="J17" i="2"/>
  <c r="J18" i="2"/>
  <c r="J12" i="2"/>
  <c r="I15" i="2"/>
  <c r="G5" i="1"/>
  <c r="K79" i="1"/>
  <c r="M79" i="1"/>
  <c r="P78" i="1"/>
  <c r="Q78" i="1" s="1"/>
  <c r="J74" i="1"/>
  <c r="M74" i="1"/>
  <c r="P76" i="1"/>
  <c r="Q76" i="1"/>
  <c r="P75" i="1"/>
  <c r="Q75" i="1" s="1"/>
  <c r="K78" i="1"/>
  <c r="M78" i="1"/>
  <c r="J75" i="1"/>
  <c r="A6" i="1"/>
  <c r="H6" i="1" s="1"/>
  <c r="F5" i="1"/>
  <c r="E5" i="1"/>
  <c r="B5" i="1"/>
  <c r="H5" i="1"/>
  <c r="C5" i="1"/>
  <c r="D5" i="1"/>
  <c r="Q33" i="2"/>
  <c r="L33" i="2"/>
  <c r="X33" i="2" s="1"/>
  <c r="J79" i="1"/>
  <c r="K82" i="1"/>
  <c r="K85" i="1" s="1"/>
  <c r="M85" i="1" s="1"/>
  <c r="M82" i="1"/>
  <c r="P80" i="1"/>
  <c r="Q80" i="1"/>
  <c r="P82" i="1"/>
  <c r="Q82" i="1"/>
  <c r="P79" i="1"/>
  <c r="Q79" i="1"/>
  <c r="C6" i="1"/>
  <c r="A7" i="1"/>
  <c r="F7" i="1" s="1"/>
  <c r="K81" i="1"/>
  <c r="J81" i="1" s="1"/>
  <c r="J78" i="1"/>
  <c r="D6" i="1"/>
  <c r="E6" i="1"/>
  <c r="B6" i="1"/>
  <c r="G6" i="1"/>
  <c r="F6" i="1"/>
  <c r="H7" i="1"/>
  <c r="R33" i="2"/>
  <c r="I8" i="1"/>
  <c r="C7" i="1"/>
  <c r="P83" i="1"/>
  <c r="Q83" i="1" s="1"/>
  <c r="G7" i="1"/>
  <c r="B7" i="1"/>
  <c r="P86" i="1"/>
  <c r="P90" i="1" s="1"/>
  <c r="P84" i="1"/>
  <c r="Q84" i="1"/>
  <c r="K84" i="1"/>
  <c r="M84" i="1" s="1"/>
  <c r="K88" i="1"/>
  <c r="K91" i="1" s="1"/>
  <c r="M88" i="1"/>
  <c r="J85" i="1"/>
  <c r="P88" i="1"/>
  <c r="Q88" i="1"/>
  <c r="P87" i="1"/>
  <c r="P91" i="1" s="1"/>
  <c r="Q91" i="1" s="1"/>
  <c r="K87" i="1"/>
  <c r="M87" i="1" s="1"/>
  <c r="J84" i="1"/>
  <c r="J88" i="1"/>
  <c r="P92" i="1"/>
  <c r="Q92" i="1" s="1"/>
  <c r="K90" i="1"/>
  <c r="K93" i="1" s="1"/>
  <c r="M93" i="1" s="1"/>
  <c r="J87" i="1"/>
  <c r="P96" i="1"/>
  <c r="Q96" i="1" s="1"/>
  <c r="J90" i="1"/>
  <c r="P100" i="1"/>
  <c r="K96" i="1"/>
  <c r="O24" i="2" l="1"/>
  <c r="O28" i="2"/>
  <c r="T33" i="2"/>
  <c r="U33" i="2"/>
  <c r="M29" i="2"/>
  <c r="L29" i="2" s="1"/>
  <c r="T29" i="2" s="1"/>
  <c r="O32" i="2"/>
  <c r="O30" i="2"/>
  <c r="L32" i="2"/>
  <c r="O17" i="2"/>
  <c r="O15" i="2"/>
  <c r="Q11" i="2"/>
  <c r="M18" i="2"/>
  <c r="L18" i="2" s="1"/>
  <c r="S18" i="2" s="1"/>
  <c r="M20" i="2"/>
  <c r="U22" i="2"/>
  <c r="M25" i="2"/>
  <c r="L25" i="2" s="1"/>
  <c r="R25" i="2" s="1"/>
  <c r="O25" i="2"/>
  <c r="M13" i="2"/>
  <c r="L13" i="2" s="1"/>
  <c r="U13" i="2" s="1"/>
  <c r="O16" i="2"/>
  <c r="P26" i="2"/>
  <c r="V22" i="2"/>
  <c r="R22" i="2"/>
  <c r="O14" i="2"/>
  <c r="M12" i="2"/>
  <c r="L12" i="2" s="1"/>
  <c r="R12" i="2" s="1"/>
  <c r="P31" i="2"/>
  <c r="Q24" i="2"/>
  <c r="P21" i="2"/>
  <c r="O21" i="2"/>
  <c r="M21" i="2"/>
  <c r="L21" i="2" s="1"/>
  <c r="T21" i="2" s="1"/>
  <c r="Q21" i="2"/>
  <c r="P19" i="2"/>
  <c r="P29" i="2"/>
  <c r="Q29" i="2"/>
  <c r="O29" i="2"/>
  <c r="R29" i="2"/>
  <c r="X29" i="2"/>
  <c r="S29" i="2"/>
  <c r="U29" i="2"/>
  <c r="W29" i="2"/>
  <c r="AE16" i="2"/>
  <c r="M17" i="2"/>
  <c r="L31" i="2"/>
  <c r="W31" i="2" s="1"/>
  <c r="Q31" i="2"/>
  <c r="M31" i="2"/>
  <c r="O31" i="2"/>
  <c r="M30" i="2"/>
  <c r="P30" i="2"/>
  <c r="V29" i="2"/>
  <c r="P27" i="2"/>
  <c r="M26" i="2"/>
  <c r="L26" i="2" s="1"/>
  <c r="R26" i="2" s="1"/>
  <c r="O26" i="2"/>
  <c r="Q26" i="2"/>
  <c r="L24" i="2"/>
  <c r="W22" i="2"/>
  <c r="X22" i="2"/>
  <c r="Q20" i="2"/>
  <c r="P20" i="2"/>
  <c r="O20" i="2"/>
  <c r="L20" i="2"/>
  <c r="M19" i="2"/>
  <c r="Q18" i="2"/>
  <c r="O18" i="2"/>
  <c r="P18" i="2"/>
  <c r="M16" i="2"/>
  <c r="L16" i="2" s="1"/>
  <c r="Q16" i="2"/>
  <c r="P16" i="2"/>
  <c r="Q15" i="2"/>
  <c r="M14" i="2"/>
  <c r="L14" i="2" s="1"/>
  <c r="Q14" i="2"/>
  <c r="P14" i="2"/>
  <c r="P12" i="2"/>
  <c r="O12" i="2"/>
  <c r="Q12" i="2"/>
  <c r="M11" i="2"/>
  <c r="L11" i="2" s="1"/>
  <c r="P11" i="2"/>
  <c r="O11" i="2"/>
  <c r="Q100" i="1"/>
  <c r="P104" i="1"/>
  <c r="M96" i="1"/>
  <c r="J96" i="1"/>
  <c r="K99" i="1"/>
  <c r="M91" i="1"/>
  <c r="J91" i="1"/>
  <c r="K94" i="1"/>
  <c r="P94" i="1"/>
  <c r="Q90" i="1"/>
  <c r="P95" i="1"/>
  <c r="Q87" i="1"/>
  <c r="Q86" i="1"/>
  <c r="M81" i="1"/>
  <c r="D7" i="1"/>
  <c r="A8" i="1"/>
  <c r="J93" i="1"/>
  <c r="M90" i="1"/>
  <c r="E7" i="1"/>
  <c r="J82" i="1"/>
  <c r="J77" i="1"/>
  <c r="M77" i="1"/>
  <c r="K80" i="1"/>
  <c r="P23" i="2"/>
  <c r="O23" i="2"/>
  <c r="M23" i="2"/>
  <c r="L23" i="2" s="1"/>
  <c r="Q23" i="2"/>
  <c r="AF16" i="2"/>
  <c r="AG11" i="2"/>
  <c r="AG16" i="2" s="1"/>
  <c r="M15" i="2"/>
  <c r="L15" i="2" s="1"/>
  <c r="V15" i="2" s="1"/>
  <c r="P73" i="1"/>
  <c r="S33" i="2"/>
  <c r="P15" i="2"/>
  <c r="P17" i="2"/>
  <c r="M28" i="2"/>
  <c r="L28" i="2" s="1"/>
  <c r="V28" i="2" s="1"/>
  <c r="Q19" i="2"/>
  <c r="P33" i="2"/>
  <c r="O13" i="2"/>
  <c r="W33" i="2"/>
  <c r="M33" i="2"/>
  <c r="V33" i="2"/>
  <c r="O33" i="2"/>
  <c r="L30" i="2"/>
  <c r="Q30" i="2"/>
  <c r="P28" i="2"/>
  <c r="Q28" i="2"/>
  <c r="L27" i="2"/>
  <c r="S27" i="2" s="1"/>
  <c r="M27" i="2"/>
  <c r="O27" i="2"/>
  <c r="Q27" i="2"/>
  <c r="L19" i="2"/>
  <c r="O19" i="2"/>
  <c r="L17" i="2"/>
  <c r="Q17" i="2"/>
  <c r="Q13" i="2"/>
  <c r="P13" i="2"/>
  <c r="W18" i="2" l="1"/>
  <c r="S25" i="2"/>
  <c r="U25" i="2"/>
  <c r="T25" i="2"/>
  <c r="W25" i="2"/>
  <c r="X25" i="2"/>
  <c r="V18" i="2"/>
  <c r="U18" i="2"/>
  <c r="T18" i="2"/>
  <c r="R18" i="2"/>
  <c r="X18" i="2"/>
  <c r="V12" i="2"/>
  <c r="T12" i="2"/>
  <c r="Y33" i="2"/>
  <c r="X32" i="2"/>
  <c r="W32" i="2"/>
  <c r="V32" i="2"/>
  <c r="U32" i="2"/>
  <c r="T32" i="2"/>
  <c r="S32" i="2"/>
  <c r="R32" i="2"/>
  <c r="V25" i="2"/>
  <c r="R15" i="2"/>
  <c r="S15" i="2"/>
  <c r="W13" i="2"/>
  <c r="X12" i="2"/>
  <c r="W12" i="2"/>
  <c r="S12" i="2"/>
  <c r="U12" i="2"/>
  <c r="U21" i="2"/>
  <c r="X21" i="2"/>
  <c r="R21" i="2"/>
  <c r="V21" i="2"/>
  <c r="W21" i="2"/>
  <c r="S21" i="2"/>
  <c r="W26" i="2"/>
  <c r="T26" i="2"/>
  <c r="X26" i="2"/>
  <c r="U26" i="2"/>
  <c r="S26" i="2"/>
  <c r="V26" i="2"/>
  <c r="Y29" i="2"/>
  <c r="T31" i="2"/>
  <c r="S31" i="2"/>
  <c r="V31" i="2"/>
  <c r="X31" i="2"/>
  <c r="R31" i="2"/>
  <c r="U31" i="2"/>
  <c r="R28" i="2"/>
  <c r="T28" i="2"/>
  <c r="S28" i="2"/>
  <c r="T24" i="2"/>
  <c r="R24" i="2"/>
  <c r="S24" i="2"/>
  <c r="W24" i="2"/>
  <c r="V24" i="2"/>
  <c r="X24" i="2"/>
  <c r="U24" i="2"/>
  <c r="Y22" i="2"/>
  <c r="S20" i="2"/>
  <c r="V20" i="2"/>
  <c r="X20" i="2"/>
  <c r="U20" i="2"/>
  <c r="T20" i="2"/>
  <c r="R20" i="2"/>
  <c r="W20" i="2"/>
  <c r="W16" i="2"/>
  <c r="T16" i="2"/>
  <c r="V16" i="2"/>
  <c r="X16" i="2"/>
  <c r="S16" i="2"/>
  <c r="U16" i="2"/>
  <c r="R16" i="2"/>
  <c r="W15" i="2"/>
  <c r="T15" i="2"/>
  <c r="U15" i="2"/>
  <c r="X15" i="2"/>
  <c r="S13" i="2"/>
  <c r="X13" i="2"/>
  <c r="V13" i="2"/>
  <c r="R13" i="2"/>
  <c r="T13" i="2"/>
  <c r="R11" i="2"/>
  <c r="T11" i="2"/>
  <c r="W11" i="2"/>
  <c r="X11" i="2"/>
  <c r="S11" i="2"/>
  <c r="V11" i="2"/>
  <c r="U11" i="2"/>
  <c r="T23" i="2"/>
  <c r="U23" i="2"/>
  <c r="S23" i="2"/>
  <c r="V23" i="2"/>
  <c r="W23" i="2"/>
  <c r="R23" i="2"/>
  <c r="X23" i="2"/>
  <c r="W28" i="2"/>
  <c r="U28" i="2"/>
  <c r="D8" i="1"/>
  <c r="V14" i="2" s="1"/>
  <c r="C8" i="1"/>
  <c r="W14" i="2" s="1"/>
  <c r="F8" i="1"/>
  <c r="T14" i="2" s="1"/>
  <c r="G8" i="1"/>
  <c r="S14" i="2" s="1"/>
  <c r="B8" i="1"/>
  <c r="X14" i="2" s="1"/>
  <c r="E8" i="1"/>
  <c r="U14" i="2" s="1"/>
  <c r="H8" i="1"/>
  <c r="R14" i="2" s="1"/>
  <c r="A9" i="1"/>
  <c r="I9" i="1"/>
  <c r="M80" i="1"/>
  <c r="J80" i="1"/>
  <c r="K83" i="1"/>
  <c r="P108" i="1"/>
  <c r="Q104" i="1"/>
  <c r="Q94" i="1"/>
  <c r="P98" i="1"/>
  <c r="K102" i="1"/>
  <c r="J99" i="1"/>
  <c r="M99" i="1"/>
  <c r="P77" i="1"/>
  <c r="Q73" i="1"/>
  <c r="P99" i="1"/>
  <c r="Q95" i="1"/>
  <c r="J94" i="1"/>
  <c r="M94" i="1"/>
  <c r="K97" i="1"/>
  <c r="X28" i="2"/>
  <c r="T30" i="2"/>
  <c r="X30" i="2"/>
  <c r="V30" i="2"/>
  <c r="U30" i="2"/>
  <c r="S30" i="2"/>
  <c r="R30" i="2"/>
  <c r="W30" i="2"/>
  <c r="R27" i="2"/>
  <c r="W27" i="2"/>
  <c r="X27" i="2"/>
  <c r="T27" i="2"/>
  <c r="V27" i="2"/>
  <c r="U27" i="2"/>
  <c r="X19" i="2"/>
  <c r="R19" i="2"/>
  <c r="W19" i="2"/>
  <c r="V19" i="2"/>
  <c r="T19" i="2"/>
  <c r="S19" i="2"/>
  <c r="U19" i="2"/>
  <c r="U17" i="2"/>
  <c r="V17" i="2"/>
  <c r="S17" i="2"/>
  <c r="X17" i="2"/>
  <c r="W17" i="2"/>
  <c r="R17" i="2"/>
  <c r="T17" i="2"/>
  <c r="AA3" i="2"/>
  <c r="Y25" i="2" l="1"/>
  <c r="Y18" i="2"/>
  <c r="Y28" i="2"/>
  <c r="Y13" i="2"/>
  <c r="Y32" i="2"/>
  <c r="Y27" i="2"/>
  <c r="Y12" i="2"/>
  <c r="Y15" i="2"/>
  <c r="Y16" i="2"/>
  <c r="Y31" i="2"/>
  <c r="AE3" i="2"/>
  <c r="Y21" i="2"/>
  <c r="Y26" i="2"/>
  <c r="Y14" i="2"/>
  <c r="Y24" i="2"/>
  <c r="AH3" i="2"/>
  <c r="AB3" i="2"/>
  <c r="Y20" i="2"/>
  <c r="AG3" i="2"/>
  <c r="AD3" i="2"/>
  <c r="AC3" i="2"/>
  <c r="Y11" i="2"/>
  <c r="M97" i="1"/>
  <c r="K100" i="1"/>
  <c r="J97" i="1"/>
  <c r="Q99" i="1"/>
  <c r="P103" i="1"/>
  <c r="M102" i="1"/>
  <c r="K105" i="1"/>
  <c r="J102" i="1"/>
  <c r="Q108" i="1"/>
  <c r="P112" i="1"/>
  <c r="I10" i="1"/>
  <c r="P81" i="1"/>
  <c r="Q77" i="1"/>
  <c r="Q98" i="1"/>
  <c r="P102" i="1"/>
  <c r="M83" i="1"/>
  <c r="K86" i="1"/>
  <c r="J83" i="1"/>
  <c r="H9" i="1"/>
  <c r="B9" i="1"/>
  <c r="A10" i="1"/>
  <c r="E9" i="1"/>
  <c r="G9" i="1"/>
  <c r="D9" i="1"/>
  <c r="C9" i="1"/>
  <c r="F9" i="1"/>
  <c r="Y23" i="2"/>
  <c r="Y17" i="2"/>
  <c r="Y30" i="2"/>
  <c r="AF3" i="2"/>
  <c r="Y19" i="2"/>
  <c r="AH4" i="2" l="1"/>
  <c r="AH5" i="2" s="1"/>
  <c r="A11" i="1"/>
  <c r="B10" i="1"/>
  <c r="C10" i="1"/>
  <c r="D10" i="1"/>
  <c r="F10" i="1"/>
  <c r="H10" i="1"/>
  <c r="G10" i="1"/>
  <c r="E10" i="1"/>
  <c r="Q103" i="1"/>
  <c r="P107" i="1"/>
  <c r="Q81" i="1"/>
  <c r="P85" i="1"/>
  <c r="K89" i="1"/>
  <c r="J86" i="1"/>
  <c r="M86" i="1"/>
  <c r="P106" i="1"/>
  <c r="Q102" i="1"/>
  <c r="I11" i="1"/>
  <c r="I12" i="1" s="1"/>
  <c r="J105" i="1"/>
  <c r="M105" i="1"/>
  <c r="K108" i="1"/>
  <c r="Q112" i="1"/>
  <c r="P116" i="1"/>
  <c r="K103" i="1"/>
  <c r="J100" i="1"/>
  <c r="M100" i="1"/>
  <c r="AF4" i="2"/>
  <c r="AF5" i="2" s="1"/>
  <c r="AH6" i="2"/>
  <c r="K106" i="1" l="1"/>
  <c r="M103" i="1"/>
  <c r="J103" i="1"/>
  <c r="P110" i="1"/>
  <c r="Q106" i="1"/>
  <c r="P89" i="1"/>
  <c r="Q85" i="1"/>
  <c r="Q116" i="1"/>
  <c r="P120" i="1"/>
  <c r="P111" i="1"/>
  <c r="Q107" i="1"/>
  <c r="J108" i="1"/>
  <c r="M108" i="1"/>
  <c r="K111" i="1"/>
  <c r="K92" i="1"/>
  <c r="J89" i="1"/>
  <c r="M89" i="1"/>
  <c r="H11" i="1"/>
  <c r="A12" i="1"/>
  <c r="B11" i="1"/>
  <c r="E11" i="1"/>
  <c r="C11" i="1"/>
  <c r="G11" i="1"/>
  <c r="D11" i="1"/>
  <c r="F11" i="1"/>
  <c r="AF6" i="2"/>
  <c r="P124" i="1" l="1"/>
  <c r="Q120" i="1"/>
  <c r="E12" i="1"/>
  <c r="A13" i="1"/>
  <c r="H12" i="1"/>
  <c r="D12" i="1"/>
  <c r="F12" i="1"/>
  <c r="G12" i="1"/>
  <c r="C12" i="1"/>
  <c r="B12" i="1"/>
  <c r="J92" i="1"/>
  <c r="K95" i="1"/>
  <c r="M92" i="1"/>
  <c r="P114" i="1"/>
  <c r="Q110" i="1"/>
  <c r="Q111" i="1"/>
  <c r="P115" i="1"/>
  <c r="K114" i="1"/>
  <c r="M111" i="1"/>
  <c r="J111" i="1"/>
  <c r="I13" i="1"/>
  <c r="I14" i="1" s="1"/>
  <c r="P93" i="1"/>
  <c r="Q89" i="1"/>
  <c r="K109" i="1"/>
  <c r="M106" i="1"/>
  <c r="J106" i="1"/>
  <c r="M114" i="1" l="1"/>
  <c r="K117" i="1"/>
  <c r="J114" i="1"/>
  <c r="P119" i="1"/>
  <c r="Q115" i="1"/>
  <c r="P128" i="1"/>
  <c r="Q128" i="1" s="1"/>
  <c r="Q124" i="1"/>
  <c r="K112" i="1"/>
  <c r="M109" i="1"/>
  <c r="J109" i="1"/>
  <c r="J95" i="1"/>
  <c r="M95" i="1"/>
  <c r="K98" i="1"/>
  <c r="H13" i="1"/>
  <c r="D13" i="1"/>
  <c r="E13" i="1"/>
  <c r="C13" i="1"/>
  <c r="F13" i="1"/>
  <c r="B13" i="1"/>
  <c r="G13" i="1"/>
  <c r="A14" i="1"/>
  <c r="I15" i="1" s="1"/>
  <c r="Q93" i="1"/>
  <c r="P97" i="1"/>
  <c r="P118" i="1"/>
  <c r="Q114" i="1"/>
  <c r="P101" i="1" l="1"/>
  <c r="Q97" i="1"/>
  <c r="E14" i="1"/>
  <c r="A15" i="1"/>
  <c r="G14" i="1"/>
  <c r="B14" i="1"/>
  <c r="C14" i="1"/>
  <c r="F14" i="1"/>
  <c r="D14" i="1"/>
  <c r="H14" i="1"/>
  <c r="J98" i="1"/>
  <c r="K101" i="1"/>
  <c r="M98" i="1"/>
  <c r="M117" i="1"/>
  <c r="J117" i="1"/>
  <c r="K120" i="1"/>
  <c r="P122" i="1"/>
  <c r="Q118" i="1"/>
  <c r="K115" i="1"/>
  <c r="J112" i="1"/>
  <c r="M112" i="1"/>
  <c r="P123" i="1"/>
  <c r="Q119" i="1"/>
  <c r="K123" i="1" l="1"/>
  <c r="M120" i="1"/>
  <c r="J120" i="1"/>
  <c r="H15" i="1"/>
  <c r="A16" i="1"/>
  <c r="E15" i="1"/>
  <c r="B15" i="1"/>
  <c r="C15" i="1"/>
  <c r="G15" i="1"/>
  <c r="F15" i="1"/>
  <c r="D15" i="1"/>
  <c r="I16" i="1"/>
  <c r="I17" i="1" s="1"/>
  <c r="J115" i="1"/>
  <c r="M115" i="1"/>
  <c r="K118" i="1"/>
  <c r="P127" i="1"/>
  <c r="Q127" i="1" s="1"/>
  <c r="Q123" i="1"/>
  <c r="Q122" i="1"/>
  <c r="P126" i="1"/>
  <c r="Q101" i="1"/>
  <c r="P105" i="1"/>
  <c r="J101" i="1"/>
  <c r="K104" i="1"/>
  <c r="M101" i="1"/>
  <c r="J104" i="1" l="1"/>
  <c r="K107" i="1"/>
  <c r="M104" i="1"/>
  <c r="K121" i="1"/>
  <c r="M118" i="1"/>
  <c r="J118" i="1"/>
  <c r="Q126" i="1"/>
  <c r="P130" i="1"/>
  <c r="Q130" i="1" s="1"/>
  <c r="P109" i="1"/>
  <c r="Q105" i="1"/>
  <c r="E16" i="1"/>
  <c r="A17" i="1"/>
  <c r="F16" i="1"/>
  <c r="H16" i="1"/>
  <c r="D16" i="1"/>
  <c r="C16" i="1"/>
  <c r="B16" i="1"/>
  <c r="G16" i="1"/>
  <c r="K126" i="1"/>
  <c r="M123" i="1"/>
  <c r="J123" i="1"/>
  <c r="H17" i="1" l="1"/>
  <c r="D17" i="1"/>
  <c r="G17" i="1"/>
  <c r="E17" i="1"/>
  <c r="A18" i="1"/>
  <c r="B17" i="1"/>
  <c r="F17" i="1"/>
  <c r="C17" i="1"/>
  <c r="K124" i="1"/>
  <c r="M121" i="1"/>
  <c r="J121" i="1"/>
  <c r="I18" i="1"/>
  <c r="K129" i="1"/>
  <c r="J126" i="1"/>
  <c r="M126" i="1"/>
  <c r="M107" i="1"/>
  <c r="J107" i="1"/>
  <c r="K110" i="1"/>
  <c r="P113" i="1"/>
  <c r="Q109" i="1"/>
  <c r="M129" i="1" l="1"/>
  <c r="J129" i="1"/>
  <c r="K127" i="1"/>
  <c r="J124" i="1"/>
  <c r="M124" i="1"/>
  <c r="A19" i="1"/>
  <c r="H18" i="1"/>
  <c r="D18" i="1"/>
  <c r="E18" i="1"/>
  <c r="B18" i="1"/>
  <c r="F18" i="1"/>
  <c r="C18" i="1"/>
  <c r="G18" i="1"/>
  <c r="I19" i="1"/>
  <c r="I20" i="1" s="1"/>
  <c r="P117" i="1"/>
  <c r="Q113" i="1"/>
  <c r="M110" i="1"/>
  <c r="K113" i="1"/>
  <c r="J110" i="1"/>
  <c r="P121" i="1" l="1"/>
  <c r="Q117" i="1"/>
  <c r="M127" i="1"/>
  <c r="J127" i="1"/>
  <c r="K130" i="1"/>
  <c r="K116" i="1"/>
  <c r="J113" i="1"/>
  <c r="M113" i="1"/>
  <c r="B19" i="1"/>
  <c r="D19" i="1"/>
  <c r="F19" i="1"/>
  <c r="H19" i="1"/>
  <c r="G19" i="1"/>
  <c r="A20" i="1"/>
  <c r="I21" i="1" s="1"/>
  <c r="E19" i="1"/>
  <c r="C19" i="1"/>
  <c r="J130" i="1" l="1"/>
  <c r="M130" i="1"/>
  <c r="P125" i="1"/>
  <c r="Q121" i="1"/>
  <c r="H20" i="1"/>
  <c r="A21" i="1"/>
  <c r="C20" i="1"/>
  <c r="E20" i="1"/>
  <c r="B20" i="1"/>
  <c r="G20" i="1"/>
  <c r="F20" i="1"/>
  <c r="D20" i="1"/>
  <c r="J116" i="1"/>
  <c r="M116" i="1"/>
  <c r="K119" i="1"/>
  <c r="P129" i="1" l="1"/>
  <c r="Q129" i="1" s="1"/>
  <c r="Q125" i="1"/>
  <c r="A22" i="1"/>
  <c r="B21" i="1"/>
  <c r="G21" i="1"/>
  <c r="D21" i="1"/>
  <c r="F21" i="1"/>
  <c r="C21" i="1"/>
  <c r="E21" i="1"/>
  <c r="H21" i="1"/>
  <c r="K122" i="1"/>
  <c r="J119" i="1"/>
  <c r="M119" i="1"/>
  <c r="I22" i="1"/>
  <c r="I23" i="1" s="1"/>
  <c r="M122" i="1" l="1"/>
  <c r="J122" i="1"/>
  <c r="K125" i="1"/>
  <c r="A23" i="1"/>
  <c r="G22" i="1"/>
  <c r="D22" i="1"/>
  <c r="E22" i="1"/>
  <c r="B22" i="1"/>
  <c r="F22" i="1"/>
  <c r="H22" i="1"/>
  <c r="C22" i="1"/>
  <c r="I24" i="1"/>
  <c r="H23" i="1" l="1"/>
  <c r="G23" i="1"/>
  <c r="E23" i="1"/>
  <c r="C23" i="1"/>
  <c r="D23" i="1"/>
  <c r="B23" i="1"/>
  <c r="A24" i="1"/>
  <c r="F23" i="1"/>
  <c r="J125" i="1"/>
  <c r="M125" i="1"/>
  <c r="K128" i="1"/>
  <c r="J128" i="1" l="1"/>
  <c r="M128" i="1"/>
  <c r="D24" i="1"/>
  <c r="F24" i="1"/>
  <c r="C24" i="1"/>
  <c r="E24" i="1"/>
  <c r="A25" i="1"/>
  <c r="B24" i="1"/>
  <c r="G24" i="1"/>
  <c r="H24" i="1"/>
  <c r="I25" i="1"/>
  <c r="I26" i="1" s="1"/>
  <c r="C25" i="1" l="1"/>
  <c r="D25" i="1"/>
  <c r="G25" i="1"/>
  <c r="H25" i="1"/>
  <c r="E25" i="1"/>
  <c r="F25" i="1"/>
  <c r="A26" i="1"/>
  <c r="B25" i="1"/>
  <c r="A27" i="1" l="1"/>
  <c r="E26" i="1"/>
  <c r="C26" i="1"/>
  <c r="H26" i="1"/>
  <c r="B26" i="1"/>
  <c r="F26" i="1"/>
  <c r="D26" i="1"/>
  <c r="G26" i="1"/>
  <c r="I27" i="1"/>
  <c r="I28" i="1" s="1"/>
  <c r="C27" i="1" l="1"/>
  <c r="G27" i="1"/>
  <c r="B27" i="1"/>
  <c r="D27" i="1"/>
  <c r="H27" i="1"/>
  <c r="E27" i="1"/>
  <c r="A28" i="1"/>
  <c r="F27" i="1"/>
  <c r="F28" i="1" l="1"/>
  <c r="E28" i="1"/>
  <c r="C28" i="1"/>
  <c r="A29" i="1"/>
  <c r="G28" i="1"/>
  <c r="B28" i="1"/>
  <c r="H28" i="1"/>
  <c r="D28" i="1"/>
  <c r="I29" i="1"/>
  <c r="I30" i="1" s="1"/>
  <c r="H29" i="1" l="1"/>
  <c r="D29" i="1"/>
  <c r="E29" i="1"/>
  <c r="C29" i="1"/>
  <c r="F29" i="1"/>
  <c r="G29" i="1"/>
  <c r="B29" i="1"/>
  <c r="A30" i="1"/>
  <c r="B30" i="1" l="1"/>
  <c r="A31" i="1"/>
  <c r="F30" i="1"/>
  <c r="H30" i="1"/>
  <c r="E30" i="1"/>
  <c r="C30" i="1"/>
  <c r="D30" i="1"/>
  <c r="G30" i="1"/>
  <c r="I31" i="1"/>
  <c r="I32" i="1" s="1"/>
  <c r="C31" i="1" l="1"/>
  <c r="B31" i="1"/>
  <c r="H31" i="1"/>
  <c r="E31" i="1"/>
  <c r="F31" i="1"/>
  <c r="D31" i="1"/>
  <c r="A32" i="1"/>
  <c r="G31" i="1"/>
  <c r="I33" i="1"/>
  <c r="C32" i="1" l="1"/>
  <c r="G32" i="1"/>
  <c r="B32" i="1"/>
  <c r="F32" i="1"/>
  <c r="H32" i="1"/>
  <c r="D32" i="1"/>
  <c r="A33" i="1"/>
  <c r="E32" i="1"/>
  <c r="I34" i="1"/>
  <c r="B33" i="1" l="1"/>
  <c r="E33" i="1"/>
  <c r="A34" i="1"/>
  <c r="H33" i="1"/>
  <c r="G33" i="1"/>
  <c r="D33" i="1"/>
  <c r="C33" i="1"/>
  <c r="F33" i="1"/>
  <c r="I35" i="1"/>
  <c r="D34" i="1" l="1"/>
  <c r="H34" i="1"/>
  <c r="E34" i="1"/>
  <c r="C34" i="1"/>
  <c r="F34" i="1"/>
  <c r="G34" i="1"/>
  <c r="B34" i="1"/>
  <c r="A35" i="1"/>
  <c r="I36" i="1"/>
  <c r="F35" i="1" l="1"/>
  <c r="D35" i="1"/>
  <c r="G35" i="1"/>
  <c r="B35" i="1"/>
  <c r="C35" i="1"/>
  <c r="E35" i="1"/>
  <c r="A36" i="1"/>
  <c r="H35" i="1"/>
  <c r="D36" i="1" l="1"/>
  <c r="E36" i="1"/>
  <c r="G36" i="1"/>
  <c r="B36" i="1"/>
  <c r="A37" i="1"/>
  <c r="F36" i="1"/>
  <c r="H36" i="1"/>
  <c r="C36" i="1"/>
  <c r="I37" i="1"/>
  <c r="I38" i="1" s="1"/>
  <c r="H37" i="1" l="1"/>
  <c r="F37" i="1"/>
  <c r="B37" i="1"/>
  <c r="G37" i="1"/>
  <c r="C37" i="1"/>
  <c r="E37" i="1"/>
  <c r="A38" i="1"/>
  <c r="D37" i="1"/>
  <c r="E38" i="1" l="1"/>
  <c r="C38" i="1"/>
  <c r="A39" i="1"/>
  <c r="D38" i="1"/>
  <c r="B38" i="1"/>
  <c r="F38" i="1"/>
  <c r="G38" i="1"/>
  <c r="H38" i="1"/>
  <c r="I39" i="1"/>
  <c r="I40" i="1" s="1"/>
  <c r="H39" i="1" l="1"/>
  <c r="C39" i="1"/>
  <c r="G39" i="1"/>
  <c r="D39" i="1"/>
  <c r="F39" i="1"/>
  <c r="A40" i="1"/>
  <c r="I41" i="1" s="1"/>
  <c r="E39" i="1"/>
  <c r="B39" i="1"/>
  <c r="B40" i="1" l="1"/>
  <c r="H40" i="1"/>
  <c r="D40" i="1"/>
  <c r="C40" i="1"/>
  <c r="A41" i="1"/>
  <c r="G40" i="1"/>
  <c r="F40" i="1"/>
  <c r="E40" i="1"/>
  <c r="E41" i="1" l="1"/>
  <c r="A42" i="1"/>
  <c r="B41" i="1"/>
  <c r="D41" i="1"/>
  <c r="F41" i="1"/>
  <c r="H41" i="1"/>
  <c r="C41" i="1"/>
  <c r="G41" i="1"/>
  <c r="I42" i="1"/>
  <c r="I43" i="1" s="1"/>
  <c r="A43" i="1" l="1"/>
  <c r="D42" i="1"/>
  <c r="B42" i="1"/>
  <c r="F42" i="1"/>
  <c r="H42" i="1"/>
  <c r="G42" i="1"/>
  <c r="C42" i="1"/>
  <c r="E42" i="1"/>
  <c r="I44" i="1"/>
  <c r="G43" i="1" l="1"/>
  <c r="H43" i="1"/>
  <c r="F43" i="1"/>
  <c r="A44" i="1"/>
  <c r="E43" i="1"/>
  <c r="C43" i="1"/>
  <c r="B43" i="1"/>
  <c r="D43" i="1"/>
  <c r="G44" i="1" l="1"/>
  <c r="C44" i="1"/>
  <c r="E44" i="1"/>
  <c r="F44" i="1"/>
  <c r="A45" i="1"/>
  <c r="D44" i="1"/>
  <c r="H44" i="1"/>
  <c r="B44" i="1"/>
  <c r="I45" i="1"/>
  <c r="H45" i="1" l="1"/>
  <c r="D45" i="1"/>
  <c r="F45" i="1"/>
  <c r="G45" i="1"/>
  <c r="C45" i="1"/>
  <c r="E45" i="1"/>
  <c r="A46" i="1"/>
  <c r="B45" i="1"/>
  <c r="C46" i="1" l="1"/>
  <c r="G46" i="1"/>
  <c r="E46" i="1"/>
  <c r="D46" i="1"/>
  <c r="A47" i="1"/>
  <c r="H46" i="1"/>
  <c r="F46" i="1"/>
  <c r="B46" i="1"/>
  <c r="F47" i="1" l="1"/>
  <c r="H47" i="1"/>
  <c r="E47" i="1"/>
  <c r="A48" i="1"/>
  <c r="C47" i="1"/>
  <c r="D47" i="1"/>
  <c r="G47" i="1"/>
  <c r="B47" i="1"/>
  <c r="E48" i="1" l="1"/>
  <c r="F48" i="1"/>
  <c r="G48" i="1"/>
  <c r="A49" i="1"/>
  <c r="H48" i="1"/>
  <c r="D48" i="1"/>
  <c r="B48" i="1"/>
  <c r="C48" i="1"/>
  <c r="H49" i="1" l="1"/>
  <c r="E49" i="1"/>
  <c r="G49" i="1"/>
  <c r="C49" i="1"/>
  <c r="B49" i="1"/>
  <c r="A50" i="1"/>
  <c r="D49" i="1"/>
  <c r="F49" i="1"/>
  <c r="E50" i="1" l="1"/>
  <c r="G50" i="1"/>
  <c r="A51" i="1"/>
  <c r="D50" i="1"/>
  <c r="B50" i="1"/>
  <c r="H50" i="1"/>
  <c r="F50" i="1"/>
  <c r="C50" i="1"/>
  <c r="F51" i="1" l="1"/>
  <c r="H51" i="1"/>
  <c r="E51" i="1"/>
  <c r="G51" i="1"/>
  <c r="B51" i="1"/>
  <c r="C51" i="1"/>
  <c r="A52" i="1"/>
  <c r="D51" i="1"/>
  <c r="E52" i="1" l="1"/>
  <c r="F52" i="1"/>
  <c r="A53" i="1"/>
  <c r="H52" i="1"/>
  <c r="B52" i="1"/>
  <c r="D52" i="1"/>
  <c r="G52" i="1"/>
  <c r="C52" i="1"/>
  <c r="F53" i="1" l="1"/>
  <c r="H53" i="1"/>
  <c r="G53" i="1"/>
  <c r="C53" i="1"/>
  <c r="B53" i="1"/>
  <c r="A54" i="1"/>
  <c r="E53" i="1"/>
  <c r="D53" i="1"/>
  <c r="G54" i="1" l="1"/>
  <c r="A55" i="1"/>
  <c r="D54" i="1"/>
  <c r="F54" i="1"/>
  <c r="B54" i="1"/>
  <c r="H54" i="1"/>
  <c r="C54" i="1"/>
  <c r="E54" i="1"/>
  <c r="F55" i="1" l="1"/>
  <c r="C55" i="1"/>
  <c r="E55" i="1"/>
  <c r="A56" i="1"/>
  <c r="B55" i="1"/>
  <c r="G55" i="1"/>
  <c r="H55" i="1"/>
  <c r="D55" i="1"/>
  <c r="F56" i="1" l="1"/>
  <c r="C56" i="1"/>
  <c r="E56" i="1"/>
  <c r="D56" i="1"/>
  <c r="B56" i="1"/>
  <c r="A57" i="1"/>
  <c r="G56" i="1"/>
  <c r="H56" i="1"/>
  <c r="F57" i="1" l="1"/>
  <c r="E57" i="1"/>
  <c r="C57" i="1"/>
  <c r="G57" i="1"/>
  <c r="B57" i="1"/>
  <c r="A58" i="1"/>
  <c r="H57" i="1"/>
  <c r="D57" i="1"/>
  <c r="E58" i="1" l="1"/>
  <c r="H58" i="1"/>
  <c r="A59" i="1"/>
  <c r="D58" i="1"/>
  <c r="B58" i="1"/>
  <c r="F58" i="1"/>
  <c r="G58" i="1"/>
  <c r="C58" i="1"/>
  <c r="A60" i="1" l="1"/>
  <c r="D59" i="1"/>
  <c r="F59" i="1"/>
  <c r="G59" i="1"/>
  <c r="B59" i="1"/>
  <c r="C59" i="1"/>
  <c r="H59" i="1"/>
  <c r="E59" i="1"/>
  <c r="E60" i="1" l="1"/>
  <c r="H60" i="1"/>
  <c r="F60" i="1"/>
  <c r="A61" i="1"/>
  <c r="B60" i="1"/>
  <c r="G60" i="1"/>
  <c r="D60" i="1"/>
  <c r="C60" i="1"/>
  <c r="E61" i="1" l="1"/>
  <c r="G61" i="1"/>
  <c r="A62" i="1"/>
  <c r="F61" i="1"/>
  <c r="B61" i="1"/>
  <c r="D61" i="1"/>
  <c r="H61" i="1"/>
  <c r="C61" i="1"/>
  <c r="A63" i="1" l="1"/>
  <c r="H62" i="1"/>
  <c r="F62" i="1"/>
  <c r="G62" i="1"/>
  <c r="B62" i="1"/>
  <c r="C62" i="1"/>
  <c r="E62" i="1"/>
  <c r="D62" i="1"/>
  <c r="C63" i="1" l="1"/>
  <c r="E63" i="1"/>
  <c r="G63" i="1"/>
  <c r="F63" i="1"/>
  <c r="B63" i="1"/>
  <c r="D63" i="1"/>
  <c r="A64" i="1"/>
  <c r="H63" i="1"/>
  <c r="G64" i="1" l="1"/>
  <c r="E64" i="1"/>
  <c r="A65" i="1"/>
  <c r="H64" i="1"/>
  <c r="B64" i="1"/>
  <c r="F64" i="1"/>
  <c r="D64" i="1"/>
  <c r="C64" i="1"/>
  <c r="F65" i="1" l="1"/>
  <c r="H65" i="1"/>
  <c r="C65" i="1"/>
  <c r="A66" i="1"/>
  <c r="B65" i="1"/>
  <c r="G65" i="1"/>
  <c r="E65" i="1"/>
  <c r="D65" i="1"/>
  <c r="F66" i="1" l="1"/>
  <c r="E66" i="1"/>
  <c r="D66" i="1"/>
  <c r="C66" i="1"/>
  <c r="B66" i="1"/>
  <c r="H66" i="1"/>
  <c r="A67" i="1"/>
  <c r="G66" i="1"/>
  <c r="F67" i="1" l="1"/>
  <c r="G67" i="1"/>
  <c r="A68" i="1"/>
  <c r="E67" i="1"/>
  <c r="C67" i="1"/>
  <c r="D67" i="1"/>
  <c r="B67" i="1"/>
  <c r="H67" i="1"/>
  <c r="E68" i="1" l="1"/>
  <c r="D68" i="1"/>
  <c r="G68" i="1"/>
  <c r="H68" i="1"/>
  <c r="B68" i="1"/>
  <c r="A69" i="1"/>
  <c r="C68" i="1"/>
  <c r="F68" i="1"/>
  <c r="F69" i="1" l="1"/>
  <c r="A70" i="1"/>
  <c r="D69" i="1"/>
  <c r="E69" i="1"/>
  <c r="C69" i="1"/>
  <c r="H69" i="1"/>
  <c r="B69" i="1"/>
  <c r="G69" i="1"/>
  <c r="A71" i="1" l="1"/>
  <c r="H70" i="1"/>
  <c r="F70" i="1"/>
  <c r="E70" i="1"/>
  <c r="B70" i="1"/>
  <c r="C70" i="1"/>
  <c r="D70" i="1"/>
  <c r="G70" i="1"/>
  <c r="C71" i="1" l="1"/>
  <c r="A72" i="1"/>
  <c r="G71" i="1"/>
  <c r="F71" i="1"/>
  <c r="B71" i="1"/>
  <c r="D71" i="1"/>
  <c r="E71" i="1"/>
  <c r="H71" i="1"/>
  <c r="C72" i="1" l="1"/>
  <c r="E72" i="1"/>
  <c r="G72" i="1"/>
  <c r="A73" i="1"/>
  <c r="B72" i="1"/>
  <c r="D72" i="1"/>
  <c r="F72" i="1"/>
  <c r="H72" i="1"/>
  <c r="A74" i="1" l="1"/>
  <c r="C73" i="1"/>
  <c r="F73" i="1"/>
  <c r="D73" i="1"/>
  <c r="B73" i="1"/>
  <c r="G73" i="1"/>
  <c r="E73" i="1"/>
  <c r="H73" i="1"/>
  <c r="H74" i="1" l="1"/>
  <c r="C74" i="1"/>
  <c r="E74" i="1"/>
  <c r="G74" i="1"/>
  <c r="B74" i="1"/>
  <c r="A75" i="1"/>
  <c r="D74" i="1"/>
  <c r="F74" i="1"/>
  <c r="G75" i="1" l="1"/>
  <c r="A76" i="1"/>
  <c r="D75" i="1"/>
  <c r="F75" i="1"/>
  <c r="B75" i="1"/>
  <c r="H75" i="1"/>
  <c r="C75" i="1"/>
  <c r="E75" i="1"/>
  <c r="C76" i="1" l="1"/>
  <c r="E76" i="1"/>
  <c r="G76" i="1"/>
  <c r="A77" i="1"/>
  <c r="B76" i="1"/>
  <c r="D76" i="1"/>
  <c r="F76" i="1"/>
  <c r="H76" i="1"/>
  <c r="F77" i="1" l="1"/>
  <c r="H77" i="1"/>
  <c r="C77" i="1"/>
  <c r="A78" i="1"/>
  <c r="B77" i="1"/>
  <c r="G77" i="1"/>
  <c r="E77" i="1"/>
  <c r="D77" i="1"/>
  <c r="D78" i="1" l="1"/>
  <c r="F78" i="1"/>
  <c r="H78" i="1"/>
  <c r="G78" i="1"/>
  <c r="B78" i="1"/>
  <c r="E78" i="1"/>
  <c r="C78" i="1"/>
  <c r="A79" i="1"/>
  <c r="G79" i="1" l="1"/>
  <c r="A80" i="1"/>
  <c r="D79" i="1"/>
  <c r="F79" i="1"/>
  <c r="B79" i="1"/>
  <c r="H79" i="1"/>
  <c r="C79" i="1"/>
  <c r="E79" i="1"/>
  <c r="H80" i="1" l="1"/>
  <c r="C80" i="1"/>
  <c r="E80" i="1"/>
  <c r="G80" i="1"/>
  <c r="B80" i="1"/>
  <c r="A81" i="1"/>
  <c r="D80" i="1"/>
  <c r="F80" i="1"/>
  <c r="C81" i="1" l="1"/>
  <c r="E81" i="1"/>
  <c r="G81" i="1"/>
  <c r="F81" i="1"/>
  <c r="B81" i="1"/>
  <c r="D81" i="1"/>
  <c r="A82" i="1"/>
  <c r="H81" i="1"/>
  <c r="C82" i="1" l="1"/>
  <c r="D82" i="1"/>
  <c r="G82" i="1"/>
  <c r="A83" i="1"/>
  <c r="B82" i="1"/>
  <c r="H82" i="1"/>
  <c r="F82" i="1"/>
  <c r="E82" i="1"/>
  <c r="C83" i="1" l="1"/>
  <c r="E83" i="1"/>
  <c r="G83" i="1"/>
  <c r="A84" i="1"/>
  <c r="B83" i="1"/>
  <c r="D83" i="1"/>
  <c r="F83" i="1"/>
  <c r="H83" i="1"/>
  <c r="D84" i="1" l="1"/>
  <c r="H84" i="1"/>
  <c r="G84" i="1"/>
  <c r="B84" i="1"/>
  <c r="E84" i="1"/>
  <c r="C84" i="1"/>
  <c r="A85" i="1"/>
  <c r="F84" i="1"/>
  <c r="B85" i="1" l="1"/>
  <c r="G85" i="1"/>
  <c r="E85" i="1"/>
  <c r="D85" i="1"/>
  <c r="C85" i="1"/>
  <c r="H85" i="1"/>
  <c r="A86" i="1"/>
  <c r="F85" i="1"/>
  <c r="B86" i="1" l="1"/>
  <c r="E86" i="1"/>
  <c r="F86" i="1"/>
  <c r="A87" i="1"/>
  <c r="H86" i="1"/>
  <c r="C86" i="1"/>
  <c r="G86" i="1"/>
  <c r="D86" i="1"/>
  <c r="B87" i="1" l="1"/>
  <c r="C87" i="1"/>
  <c r="E87" i="1"/>
  <c r="G87" i="1"/>
  <c r="F87" i="1"/>
  <c r="D87" i="1"/>
  <c r="H87" i="1"/>
  <c r="A88" i="1"/>
  <c r="B88" i="1" l="1"/>
  <c r="D88" i="1"/>
  <c r="F88" i="1"/>
  <c r="H88" i="1"/>
  <c r="G88" i="1"/>
  <c r="E88" i="1"/>
  <c r="A89" i="1"/>
  <c r="C88" i="1"/>
  <c r="B89" i="1" l="1"/>
  <c r="G89" i="1"/>
  <c r="E89" i="1"/>
  <c r="D89" i="1"/>
  <c r="C89" i="1"/>
  <c r="F89" i="1"/>
  <c r="A90" i="1"/>
  <c r="H89" i="1"/>
  <c r="B90" i="1" l="1"/>
  <c r="A91" i="1"/>
  <c r="F90" i="1"/>
  <c r="G90" i="1"/>
  <c r="H90" i="1"/>
  <c r="E90" i="1"/>
  <c r="C90" i="1"/>
  <c r="D90" i="1"/>
  <c r="B91" i="1" l="1"/>
  <c r="F91" i="1"/>
  <c r="E91" i="1"/>
  <c r="H91" i="1"/>
  <c r="G91" i="1"/>
  <c r="A92" i="1"/>
  <c r="D91" i="1"/>
  <c r="C91" i="1"/>
  <c r="B92" i="1" l="1"/>
  <c r="H92" i="1"/>
  <c r="F92" i="1"/>
  <c r="G92" i="1"/>
  <c r="D92" i="1"/>
  <c r="A93" i="1"/>
  <c r="C92" i="1"/>
  <c r="E92" i="1"/>
  <c r="B93" i="1" l="1"/>
  <c r="E93" i="1"/>
  <c r="D93" i="1"/>
  <c r="A94" i="1"/>
  <c r="F93" i="1"/>
  <c r="H93" i="1"/>
  <c r="G93" i="1"/>
  <c r="C93" i="1"/>
  <c r="B94" i="1" l="1"/>
  <c r="D94" i="1"/>
  <c r="F94" i="1"/>
  <c r="H94" i="1"/>
  <c r="G94" i="1"/>
  <c r="E94" i="1"/>
  <c r="A95" i="1"/>
  <c r="C94" i="1"/>
  <c r="B95" i="1" l="1"/>
  <c r="A96" i="1"/>
  <c r="D95" i="1"/>
  <c r="F95" i="1"/>
  <c r="E95" i="1"/>
  <c r="C95" i="1"/>
  <c r="G95" i="1"/>
  <c r="H95" i="1"/>
  <c r="B96" i="1" l="1"/>
  <c r="G96" i="1"/>
  <c r="E96" i="1"/>
  <c r="D96" i="1"/>
  <c r="C96" i="1"/>
  <c r="H96" i="1"/>
  <c r="A97" i="1"/>
  <c r="F96" i="1"/>
  <c r="B97" i="1" l="1"/>
  <c r="H97" i="1"/>
  <c r="F97" i="1"/>
  <c r="E97" i="1"/>
  <c r="D97" i="1"/>
  <c r="A98" i="1"/>
  <c r="C97" i="1"/>
  <c r="G97" i="1"/>
  <c r="B98" i="1" l="1"/>
  <c r="G98" i="1"/>
  <c r="E98" i="1"/>
  <c r="D98" i="1"/>
  <c r="C98" i="1"/>
  <c r="H98" i="1"/>
  <c r="A99" i="1"/>
  <c r="F98" i="1"/>
  <c r="B99" i="1" l="1"/>
  <c r="H99" i="1"/>
  <c r="F99" i="1"/>
  <c r="E99" i="1"/>
  <c r="D99" i="1"/>
  <c r="A100" i="1"/>
  <c r="C99" i="1"/>
  <c r="G99" i="1"/>
  <c r="B100" i="1" l="1"/>
  <c r="G100" i="1"/>
  <c r="E100" i="1"/>
  <c r="H100" i="1"/>
  <c r="F100" i="1"/>
  <c r="C100" i="1"/>
  <c r="D100" i="1"/>
  <c r="A101" i="1"/>
  <c r="B101" i="1" l="1"/>
  <c r="E101" i="1"/>
  <c r="C101" i="1"/>
  <c r="A102" i="1"/>
  <c r="H101" i="1"/>
  <c r="F101" i="1"/>
  <c r="G101" i="1"/>
  <c r="D101" i="1"/>
  <c r="B102" i="1" l="1"/>
  <c r="D102" i="1"/>
  <c r="E102" i="1"/>
  <c r="H102" i="1"/>
  <c r="G102" i="1"/>
  <c r="A103" i="1"/>
  <c r="F102" i="1"/>
  <c r="C102" i="1"/>
  <c r="B103" i="1" l="1"/>
  <c r="E103" i="1"/>
  <c r="F103" i="1"/>
  <c r="A104" i="1"/>
  <c r="H103" i="1"/>
  <c r="C103" i="1"/>
  <c r="G103" i="1"/>
  <c r="D103" i="1"/>
  <c r="B104" i="1" l="1"/>
  <c r="H104" i="1"/>
  <c r="C104" i="1"/>
  <c r="E104" i="1"/>
  <c r="D104" i="1"/>
  <c r="A105" i="1"/>
  <c r="F104" i="1"/>
  <c r="G104" i="1"/>
  <c r="B105" i="1" l="1"/>
  <c r="A106" i="1"/>
  <c r="D105" i="1"/>
  <c r="F105" i="1"/>
  <c r="E105" i="1"/>
  <c r="C105" i="1"/>
  <c r="G105" i="1"/>
  <c r="H105" i="1"/>
  <c r="B106" i="1" l="1"/>
  <c r="H106" i="1"/>
  <c r="C106" i="1"/>
  <c r="E106" i="1"/>
  <c r="D106" i="1"/>
  <c r="A107" i="1"/>
  <c r="F106" i="1"/>
  <c r="G106" i="1"/>
  <c r="B107" i="1" l="1"/>
  <c r="G107" i="1"/>
  <c r="F107" i="1"/>
  <c r="H107" i="1"/>
  <c r="C107" i="1"/>
  <c r="E107" i="1"/>
  <c r="A108" i="1"/>
  <c r="D107" i="1"/>
  <c r="B108" i="1" l="1"/>
  <c r="A109" i="1"/>
  <c r="D108" i="1"/>
  <c r="F108" i="1"/>
  <c r="G108" i="1"/>
  <c r="C108" i="1"/>
  <c r="E108" i="1"/>
  <c r="H108" i="1"/>
  <c r="B109" i="1" l="1"/>
  <c r="F109" i="1"/>
  <c r="C109" i="1"/>
  <c r="E109" i="1"/>
  <c r="D109" i="1"/>
  <c r="A110" i="1"/>
  <c r="H109" i="1"/>
  <c r="G109" i="1"/>
  <c r="B110" i="1" l="1"/>
  <c r="A111" i="1"/>
  <c r="F110" i="1"/>
  <c r="G110" i="1"/>
  <c r="H110" i="1"/>
  <c r="E110" i="1"/>
  <c r="C110" i="1"/>
  <c r="D110" i="1"/>
  <c r="B111" i="1" l="1"/>
  <c r="E111" i="1"/>
  <c r="G111" i="1"/>
  <c r="D111" i="1"/>
  <c r="F111" i="1"/>
  <c r="H111" i="1"/>
  <c r="C111" i="1"/>
  <c r="A112" i="1"/>
  <c r="G112" i="1" l="1"/>
  <c r="E112" i="1"/>
  <c r="B112" i="1"/>
  <c r="A113" i="1"/>
  <c r="D112" i="1"/>
  <c r="F112" i="1"/>
  <c r="H112" i="1"/>
  <c r="C112" i="1"/>
  <c r="D113" i="1" l="1"/>
  <c r="H113" i="1"/>
  <c r="B113" i="1"/>
  <c r="F113" i="1"/>
  <c r="C113" i="1"/>
  <c r="E113" i="1"/>
  <c r="G113" i="1"/>
  <c r="A114" i="1"/>
  <c r="A115" i="1" l="1"/>
  <c r="C114" i="1"/>
  <c r="B114" i="1"/>
  <c r="G114" i="1"/>
  <c r="D114" i="1"/>
  <c r="F114" i="1"/>
  <c r="H114" i="1"/>
  <c r="E114" i="1"/>
  <c r="G115" i="1" l="1"/>
  <c r="B115" i="1"/>
  <c r="D115" i="1"/>
  <c r="E115" i="1"/>
  <c r="H115" i="1"/>
  <c r="C115" i="1"/>
  <c r="A116" i="1"/>
  <c r="F115" i="1"/>
  <c r="E116" i="1" l="1"/>
  <c r="G116" i="1"/>
  <c r="B116" i="1"/>
  <c r="A117" i="1"/>
  <c r="D116" i="1"/>
  <c r="F116" i="1"/>
  <c r="H116" i="1"/>
  <c r="C116" i="1"/>
  <c r="D117" i="1" l="1"/>
  <c r="F117" i="1"/>
  <c r="B117" i="1"/>
  <c r="H117" i="1"/>
  <c r="C117" i="1"/>
  <c r="E117" i="1"/>
  <c r="G117" i="1"/>
  <c r="A118" i="1"/>
  <c r="B118" i="1" l="1"/>
  <c r="E118" i="1"/>
  <c r="F118" i="1"/>
  <c r="A119" i="1"/>
  <c r="G118" i="1"/>
  <c r="D118" i="1"/>
  <c r="C118" i="1"/>
  <c r="H118" i="1"/>
  <c r="C119" i="1" l="1"/>
  <c r="B119" i="1"/>
  <c r="G119" i="1"/>
  <c r="E119" i="1"/>
  <c r="D119" i="1"/>
  <c r="F119" i="1"/>
  <c r="H119" i="1"/>
  <c r="A120" i="1"/>
  <c r="H120" i="1" l="1"/>
  <c r="B120" i="1"/>
  <c r="E120" i="1"/>
  <c r="F120" i="1"/>
  <c r="A121" i="1"/>
  <c r="G120" i="1"/>
  <c r="D120" i="1"/>
  <c r="C120" i="1"/>
  <c r="F121" i="1" l="1"/>
  <c r="B121" i="1"/>
  <c r="D121" i="1"/>
  <c r="E121" i="1"/>
  <c r="H121" i="1"/>
  <c r="C121" i="1"/>
  <c r="A122" i="1"/>
  <c r="G121" i="1"/>
  <c r="B122" i="1" l="1"/>
  <c r="A123" i="1"/>
  <c r="D122" i="1"/>
  <c r="F122" i="1"/>
  <c r="G122" i="1"/>
  <c r="H122" i="1"/>
  <c r="C122" i="1"/>
  <c r="E122" i="1"/>
  <c r="G123" i="1" l="1"/>
  <c r="B123" i="1"/>
  <c r="D123" i="1"/>
  <c r="A124" i="1"/>
  <c r="H123" i="1"/>
  <c r="C123" i="1"/>
  <c r="E123" i="1"/>
  <c r="F123" i="1"/>
  <c r="B124" i="1" l="1"/>
  <c r="A125" i="1"/>
  <c r="D124" i="1"/>
  <c r="F124" i="1"/>
  <c r="E124" i="1"/>
  <c r="H124" i="1"/>
  <c r="C124" i="1"/>
  <c r="G124" i="1"/>
  <c r="G125" i="1" l="1"/>
  <c r="B125" i="1"/>
  <c r="D125" i="1"/>
  <c r="A126" i="1"/>
  <c r="H125" i="1"/>
  <c r="F125" i="1"/>
  <c r="C125" i="1"/>
  <c r="E125" i="1"/>
  <c r="B126" i="1" l="1"/>
  <c r="H126" i="1"/>
  <c r="F126" i="1"/>
  <c r="E126" i="1"/>
  <c r="C126" i="1"/>
  <c r="G126" i="1"/>
  <c r="A127" i="1"/>
  <c r="D126" i="1"/>
  <c r="B127" i="1" l="1"/>
  <c r="A128" i="1"/>
  <c r="G127" i="1"/>
  <c r="F127" i="1"/>
  <c r="H127" i="1"/>
  <c r="D127" i="1"/>
  <c r="C127" i="1"/>
  <c r="E127" i="1"/>
  <c r="G128" i="1" l="1"/>
  <c r="B128" i="1"/>
  <c r="E128" i="1"/>
  <c r="A129" i="1"/>
  <c r="D128" i="1"/>
  <c r="H128" i="1"/>
  <c r="C128" i="1"/>
  <c r="F128" i="1"/>
  <c r="D129" i="1" l="1"/>
  <c r="F129" i="1"/>
  <c r="A130" i="1"/>
  <c r="G129" i="1"/>
  <c r="B129" i="1"/>
  <c r="H129" i="1"/>
  <c r="C129" i="1"/>
  <c r="E129" i="1"/>
  <c r="C130" i="1" l="1"/>
  <c r="D130" i="1"/>
  <c r="B130" i="1"/>
  <c r="G130" i="1"/>
  <c r="H130" i="1"/>
  <c r="F130" i="1"/>
  <c r="E130" i="1"/>
</calcChain>
</file>

<file path=xl/sharedStrings.xml><?xml version="1.0" encoding="utf-8"?>
<sst xmlns="http://schemas.openxmlformats.org/spreadsheetml/2006/main" count="207" uniqueCount="127">
  <si>
    <t>1/4</t>
  </si>
  <si>
    <t>1/8</t>
  </si>
  <si>
    <t>1/16</t>
  </si>
  <si>
    <t>1/32</t>
  </si>
  <si>
    <t>Antall spillere i cup</t>
  </si>
  <si>
    <t>1/1-finale</t>
  </si>
  <si>
    <t>1/2-finale</t>
  </si>
  <si>
    <t>1/4-finale</t>
  </si>
  <si>
    <t>1/8-finale</t>
  </si>
  <si>
    <t>1/16-finale</t>
  </si>
  <si>
    <t>1/32-finale</t>
  </si>
  <si>
    <t>1/64-finale</t>
  </si>
  <si>
    <t>Antall spillere i cup -&gt;</t>
  </si>
  <si>
    <t>Klasse</t>
  </si>
  <si>
    <t>Antall påmeldt</t>
  </si>
  <si>
    <t>3-puljer</t>
  </si>
  <si>
    <t>4-puljer</t>
  </si>
  <si>
    <t>Ant. kamper</t>
  </si>
  <si>
    <t>Antall spillere puljespill</t>
  </si>
  <si>
    <t>Visning</t>
  </si>
  <si>
    <t>1</t>
  </si>
  <si>
    <t>2</t>
  </si>
  <si>
    <t>4</t>
  </si>
  <si>
    <t>5</t>
  </si>
  <si>
    <t>33</t>
  </si>
  <si>
    <t>34</t>
  </si>
  <si>
    <t>44</t>
  </si>
  <si>
    <t>333</t>
  </si>
  <si>
    <t>334</t>
  </si>
  <si>
    <t>344</t>
  </si>
  <si>
    <t>3334</t>
  </si>
  <si>
    <t>3333</t>
  </si>
  <si>
    <t>3344</t>
  </si>
  <si>
    <t>33333</t>
  </si>
  <si>
    <t>33344</t>
  </si>
  <si>
    <t>333333</t>
  </si>
  <si>
    <t>333334</t>
  </si>
  <si>
    <t>333344</t>
  </si>
  <si>
    <t>3333333</t>
  </si>
  <si>
    <t>3333334</t>
  </si>
  <si>
    <t>3333344</t>
  </si>
  <si>
    <t>33333333</t>
  </si>
  <si>
    <t>33333334</t>
  </si>
  <si>
    <t>33333344</t>
  </si>
  <si>
    <t>333333333</t>
  </si>
  <si>
    <t>333333334</t>
  </si>
  <si>
    <t>333333344</t>
  </si>
  <si>
    <t>3333333333</t>
  </si>
  <si>
    <t>3333333334</t>
  </si>
  <si>
    <t>3333333344</t>
  </si>
  <si>
    <t>33333333333</t>
  </si>
  <si>
    <t>33333333334</t>
  </si>
  <si>
    <t>33333333344</t>
  </si>
  <si>
    <t>333333333333</t>
  </si>
  <si>
    <t>333333333334</t>
  </si>
  <si>
    <t>333333333344</t>
  </si>
  <si>
    <t>444</t>
  </si>
  <si>
    <t>3444</t>
  </si>
  <si>
    <t>4444</t>
  </si>
  <si>
    <t>33334</t>
  </si>
  <si>
    <t>33444</t>
  </si>
  <si>
    <t>34444</t>
  </si>
  <si>
    <t>44444</t>
  </si>
  <si>
    <t>3-er pulje</t>
  </si>
  <si>
    <t>Antall kamper puljespill</t>
  </si>
  <si>
    <t>Antall puljer</t>
  </si>
  <si>
    <t>Turnerings-form</t>
  </si>
  <si>
    <t>Antall 3-er puljer</t>
  </si>
  <si>
    <t>Antall 4-er puljer</t>
  </si>
  <si>
    <t>Antall runder</t>
  </si>
  <si>
    <t>3</t>
  </si>
  <si>
    <t>Antall 5-er puljer</t>
  </si>
  <si>
    <t>Antall spillere til cupspill</t>
  </si>
  <si>
    <t>1/64</t>
  </si>
  <si>
    <t>4-er pulje</t>
  </si>
  <si>
    <t>Sum antall kamper:</t>
  </si>
  <si>
    <t>Sum antall kamper</t>
  </si>
  <si>
    <t>Puljespill</t>
  </si>
  <si>
    <t>Antall baner:</t>
  </si>
  <si>
    <t>Minutter pr. kamp:</t>
  </si>
  <si>
    <t>Turnering:</t>
  </si>
  <si>
    <t>Finale</t>
  </si>
  <si>
    <t>Semi-finale</t>
  </si>
  <si>
    <t>Semi</t>
  </si>
  <si>
    <t>Inndeling</t>
  </si>
  <si>
    <t>Primær pulje-størrelse</t>
  </si>
  <si>
    <t>Antall kamper pr. runde</t>
  </si>
  <si>
    <t>Turneringskalkulator</t>
  </si>
  <si>
    <t>Antall 2-er puljer</t>
  </si>
  <si>
    <t>Totalt antall kamper:</t>
  </si>
  <si>
    <t>Total spilletid:</t>
  </si>
  <si>
    <t>Pool 3 finale</t>
  </si>
  <si>
    <t>Antall runder:</t>
  </si>
  <si>
    <t>Antall kamper cup/sluttspill</t>
  </si>
  <si>
    <t>Pool 1</t>
  </si>
  <si>
    <t>Lørdag</t>
  </si>
  <si>
    <t>Fra kl</t>
  </si>
  <si>
    <t>Til kl</t>
  </si>
  <si>
    <t>Min. pr. kamp</t>
  </si>
  <si>
    <t>Ant. runder</t>
  </si>
  <si>
    <t>Sum</t>
  </si>
  <si>
    <t>KAPASITET I HALL</t>
  </si>
  <si>
    <t>Dag/periode</t>
  </si>
  <si>
    <t>Spilletid</t>
  </si>
  <si>
    <t>ANTALL KAMPER OG RUNDER</t>
  </si>
  <si>
    <t>HSB</t>
  </si>
  <si>
    <t>HSC</t>
  </si>
  <si>
    <t>HSD</t>
  </si>
  <si>
    <t>HSU13B</t>
  </si>
  <si>
    <t>HSU15B</t>
  </si>
  <si>
    <t>Søndag</t>
  </si>
  <si>
    <t>HSU13C</t>
  </si>
  <si>
    <t>Fredag</t>
  </si>
  <si>
    <t>Pool 2</t>
  </si>
  <si>
    <t>DSU13C</t>
  </si>
  <si>
    <t>DSU15C</t>
  </si>
  <si>
    <t>HSA</t>
  </si>
  <si>
    <t>HSU15C</t>
  </si>
  <si>
    <t>HSU17B</t>
  </si>
  <si>
    <t>DSU13B</t>
  </si>
  <si>
    <t>DSU15B</t>
  </si>
  <si>
    <t>HSU17C</t>
  </si>
  <si>
    <t>DSU17C</t>
  </si>
  <si>
    <t>DSU17B</t>
  </si>
  <si>
    <t>HSU19C</t>
  </si>
  <si>
    <t>DSU19C</t>
  </si>
  <si>
    <t>Haugerud cup 2019 single 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</si>
</sst>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0" fontId="1" fillId="0" borderId="0" xfId="0" applyFont="1" applyAlignment="1">
      <alignment wrapText="1"/>
    </xf>
    <xf numFmtId="0" fontId="1" fillId="0" borderId="0" xfId="0" quotePrefix="1" applyFont="1"/>
    <xf numFmtId="0" fontId="1" fillId="2" borderId="0" xfId="0" applyFont="1" applyFill="1" applyAlignment="1">
      <alignment wrapText="1"/>
    </xf>
    <xf numFmtId="0" fontId="1" fillId="2" borderId="0" xfId="0" quotePrefix="1" applyFont="1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4" borderId="0" xfId="0" applyFill="1"/>
    <xf numFmtId="0" fontId="0" fillId="4" borderId="0" xfId="0" applyFill="1" applyAlignment="1">
      <alignment horizontal="right" indent="1"/>
    </xf>
    <xf numFmtId="0" fontId="5" fillId="4" borderId="0" xfId="0" applyFont="1" applyFill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1" fillId="4" borderId="0" xfId="0" applyFont="1" applyFill="1"/>
    <xf numFmtId="0" fontId="0" fillId="0" borderId="9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4" fillId="4" borderId="0" xfId="0" applyFont="1" applyFill="1" applyAlignment="1">
      <alignment horizontal="left" indent="1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5" xfId="0" applyFont="1" applyFill="1" applyBorder="1" applyAlignment="1" applyProtection="1">
      <alignment horizontal="right"/>
      <protection hidden="1"/>
    </xf>
    <xf numFmtId="164" fontId="3" fillId="2" borderId="9" xfId="0" applyNumberFormat="1" applyFont="1" applyFill="1" applyBorder="1" applyAlignment="1" applyProtection="1">
      <alignment horizontal="right"/>
      <protection hidden="1"/>
    </xf>
    <xf numFmtId="165" fontId="6" fillId="2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3" fillId="2" borderId="14" xfId="0" applyFont="1" applyFill="1" applyBorder="1" applyProtection="1">
      <protection hidden="1"/>
    </xf>
    <xf numFmtId="0" fontId="3" fillId="2" borderId="14" xfId="0" applyFont="1" applyFill="1" applyBorder="1" applyAlignment="1" applyProtection="1">
      <alignment horizontal="right"/>
      <protection hidden="1"/>
    </xf>
    <xf numFmtId="0" fontId="3" fillId="2" borderId="15" xfId="0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3" fillId="2" borderId="17" xfId="0" applyFont="1" applyFill="1" applyBorder="1" applyAlignment="1" applyProtection="1">
      <alignment horizontal="right"/>
      <protection hidden="1"/>
    </xf>
    <xf numFmtId="0" fontId="3" fillId="2" borderId="18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3" fillId="2" borderId="21" xfId="0" applyFont="1" applyFill="1" applyBorder="1" applyProtection="1">
      <protection hidden="1"/>
    </xf>
    <xf numFmtId="0" fontId="3" fillId="2" borderId="21" xfId="0" applyFont="1" applyFill="1" applyBorder="1" applyAlignment="1" applyProtection="1">
      <alignment horizontal="right"/>
      <protection hidden="1"/>
    </xf>
    <xf numFmtId="0" fontId="3" fillId="2" borderId="22" xfId="0" applyFont="1" applyFill="1" applyBorder="1" applyAlignment="1" applyProtection="1">
      <alignment horizontal="right"/>
      <protection hidden="1"/>
    </xf>
    <xf numFmtId="0" fontId="3" fillId="2" borderId="23" xfId="0" applyFont="1" applyFill="1" applyBorder="1" applyAlignment="1" applyProtection="1">
      <alignment horizontal="right"/>
      <protection hidden="1"/>
    </xf>
    <xf numFmtId="0" fontId="3" fillId="2" borderId="24" xfId="0" applyFont="1" applyFill="1" applyBorder="1" applyAlignment="1" applyProtection="1">
      <alignment horizontal="right"/>
      <protection hidden="1"/>
    </xf>
    <xf numFmtId="0" fontId="3" fillId="2" borderId="25" xfId="0" applyFont="1" applyFill="1" applyBorder="1" applyAlignment="1" applyProtection="1">
      <alignment horizontal="right"/>
      <protection hidden="1"/>
    </xf>
    <xf numFmtId="0" fontId="6" fillId="2" borderId="26" xfId="0" applyFont="1" applyFill="1" applyBorder="1" applyAlignment="1" applyProtection="1">
      <alignment horizontal="right"/>
      <protection hidden="1"/>
    </xf>
    <xf numFmtId="0" fontId="6" fillId="2" borderId="27" xfId="0" applyFont="1" applyFill="1" applyBorder="1" applyAlignment="1" applyProtection="1">
      <alignment horizontal="right"/>
      <protection hidden="1"/>
    </xf>
    <xf numFmtId="0" fontId="6" fillId="5" borderId="1" xfId="0" applyFont="1" applyFill="1" applyBorder="1"/>
    <xf numFmtId="0" fontId="6" fillId="5" borderId="1" xfId="0" quotePrefix="1" applyFont="1" applyFill="1" applyBorder="1" applyAlignment="1">
      <alignment horizontal="center"/>
    </xf>
    <xf numFmtId="0" fontId="6" fillId="2" borderId="28" xfId="0" applyFont="1" applyFill="1" applyBorder="1" applyAlignment="1" applyProtection="1">
      <alignment horizontal="right"/>
      <protection hidden="1"/>
    </xf>
    <xf numFmtId="164" fontId="3" fillId="2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/>
    <xf numFmtId="0" fontId="6" fillId="2" borderId="10" xfId="0" applyFont="1" applyFill="1" applyBorder="1" applyAlignment="1" applyProtection="1">
      <alignment horizontal="right"/>
      <protection hidden="1"/>
    </xf>
    <xf numFmtId="1" fontId="6" fillId="2" borderId="5" xfId="0" applyNumberFormat="1" applyFont="1" applyFill="1" applyBorder="1" applyAlignment="1" applyProtection="1">
      <alignment horizontal="right"/>
      <protection hidden="1"/>
    </xf>
    <xf numFmtId="0" fontId="6" fillId="5" borderId="0" xfId="0" applyFont="1" applyFill="1" applyBorder="1"/>
    <xf numFmtId="0" fontId="6" fillId="5" borderId="4" xfId="0" quotePrefix="1" applyFont="1" applyFill="1" applyBorder="1" applyAlignment="1">
      <alignment horizontal="center"/>
    </xf>
    <xf numFmtId="0" fontId="6" fillId="5" borderId="4" xfId="0" quotePrefix="1" applyFont="1" applyFill="1" applyBorder="1" applyAlignment="1">
      <alignment horizontal="center" wrapText="1"/>
    </xf>
    <xf numFmtId="0" fontId="6" fillId="4" borderId="0" xfId="0" applyFont="1" applyFill="1" applyAlignment="1">
      <alignment horizontal="right" indent="1"/>
    </xf>
    <xf numFmtId="20" fontId="0" fillId="0" borderId="0" xfId="0" applyNumberFormat="1"/>
    <xf numFmtId="20" fontId="0" fillId="0" borderId="0" xfId="0" applyNumberFormat="1" applyProtection="1">
      <protection locked="0"/>
    </xf>
    <xf numFmtId="165" fontId="6" fillId="2" borderId="0" xfId="0" applyNumberFormat="1" applyFont="1" applyFill="1" applyBorder="1" applyAlignment="1" applyProtection="1">
      <alignment horizontal="right"/>
      <protection hidden="1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/>
    <xf numFmtId="165" fontId="6" fillId="2" borderId="11" xfId="0" applyNumberFormat="1" applyFont="1" applyFill="1" applyBorder="1" applyAlignment="1" applyProtection="1">
      <alignment horizontal="right"/>
      <protection hidden="1"/>
    </xf>
    <xf numFmtId="165" fontId="6" fillId="2" borderId="7" xfId="0" applyNumberFormat="1" applyFont="1" applyFill="1" applyBorder="1" applyAlignment="1" applyProtection="1">
      <alignment horizontal="right"/>
      <protection hidden="1"/>
    </xf>
    <xf numFmtId="0" fontId="0" fillId="0" borderId="9" xfId="0" applyBorder="1"/>
    <xf numFmtId="0" fontId="0" fillId="0" borderId="12" xfId="0" applyBorder="1"/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1" xfId="0" applyBorder="1"/>
    <xf numFmtId="0" fontId="6" fillId="2" borderId="0" xfId="0" applyNumberFormat="1" applyFont="1" applyFill="1" applyBorder="1" applyAlignment="1" applyProtection="1">
      <alignment horizontal="right"/>
      <protection hidden="1"/>
    </xf>
    <xf numFmtId="0" fontId="6" fillId="2" borderId="3" xfId="0" applyNumberFormat="1" applyFont="1" applyFill="1" applyBorder="1" applyAlignment="1" applyProtection="1">
      <alignment horizontal="right"/>
      <protection hidden="1"/>
    </xf>
    <xf numFmtId="0" fontId="6" fillId="2" borderId="5" xfId="0" applyNumberFormat="1" applyFont="1" applyFill="1" applyBorder="1" applyAlignment="1" applyProtection="1">
      <alignment horizontal="right"/>
      <protection hidden="1"/>
    </xf>
    <xf numFmtId="0" fontId="6" fillId="2" borderId="12" xfId="0" applyNumberFormat="1" applyFont="1" applyFill="1" applyBorder="1" applyAlignment="1" applyProtection="1">
      <alignment horizontal="right"/>
      <protection hidden="1"/>
    </xf>
    <xf numFmtId="0" fontId="6" fillId="2" borderId="7" xfId="0" applyNumberFormat="1" applyFont="1" applyFill="1" applyBorder="1" applyAlignment="1" applyProtection="1">
      <alignment horizontal="right"/>
      <protection hidden="1"/>
    </xf>
    <xf numFmtId="0" fontId="6" fillId="2" borderId="8" xfId="0" applyNumberFormat="1" applyFont="1" applyFill="1" applyBorder="1" applyAlignment="1" applyProtection="1">
      <alignment horizontal="right"/>
      <protection hidden="1"/>
    </xf>
    <xf numFmtId="0" fontId="6" fillId="4" borderId="0" xfId="0" applyFont="1" applyFill="1" applyAlignment="1">
      <alignment horizontal="left" indent="1"/>
    </xf>
    <xf numFmtId="0" fontId="0" fillId="4" borderId="3" xfId="0" applyFill="1" applyBorder="1"/>
    <xf numFmtId="0" fontId="6" fillId="5" borderId="1" xfId="0" applyFont="1" applyFill="1" applyBorder="1" applyAlignment="1">
      <alignment wrapText="1"/>
    </xf>
    <xf numFmtId="0" fontId="7" fillId="4" borderId="0" xfId="0" applyFont="1" applyFill="1" applyAlignment="1"/>
    <xf numFmtId="0" fontId="7" fillId="4" borderId="0" xfId="0" applyFont="1" applyFill="1" applyAlignment="1">
      <alignment vertical="top"/>
    </xf>
    <xf numFmtId="0" fontId="0" fillId="0" borderId="0" xfId="0" applyProtection="1">
      <protection locked="0"/>
    </xf>
    <xf numFmtId="0" fontId="6" fillId="5" borderId="4" xfId="0" applyFont="1" applyFill="1" applyBorder="1" applyAlignment="1">
      <alignment horizontal="center" wrapText="1"/>
    </xf>
    <xf numFmtId="0" fontId="6" fillId="5" borderId="29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8"/>
  <sheetViews>
    <sheetView tabSelected="1" zoomScaleNormal="100" zoomScaleSheetLayoutView="85" workbookViewId="0">
      <selection activeCell="D13" sqref="D13"/>
    </sheetView>
  </sheetViews>
  <sheetFormatPr baseColWidth="10" defaultColWidth="10.7265625" defaultRowHeight="14.5" x14ac:dyDescent="0.35"/>
  <cols>
    <col min="1" max="1" width="5.7265625" customWidth="1"/>
    <col min="2" max="2" width="18.26953125" customWidth="1"/>
    <col min="3" max="3" width="10.453125" customWidth="1"/>
    <col min="7" max="7" width="2.7265625" customWidth="1"/>
    <col min="8" max="12" width="11.453125" hidden="1" customWidth="1"/>
    <col min="13" max="13" width="9.453125" customWidth="1"/>
    <col min="14" max="14" width="0" hidden="1" customWidth="1"/>
    <col min="15" max="17" width="9.453125" customWidth="1"/>
    <col min="18" max="24" width="7" customWidth="1"/>
    <col min="25" max="26" width="9.453125" customWidth="1"/>
    <col min="27" max="34" width="10.26953125" customWidth="1"/>
  </cols>
  <sheetData>
    <row r="1" spans="1:35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82" t="s">
        <v>104</v>
      </c>
      <c r="AB1" s="14"/>
      <c r="AC1" s="14"/>
      <c r="AD1" s="14"/>
      <c r="AE1" s="14"/>
      <c r="AF1" s="14"/>
      <c r="AG1" s="14"/>
      <c r="AH1" s="14"/>
      <c r="AI1" s="14"/>
    </row>
    <row r="2" spans="1:35" ht="18.5" x14ac:dyDescent="0.45">
      <c r="A2" s="14"/>
      <c r="B2" s="16" t="s">
        <v>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52" t="s">
        <v>77</v>
      </c>
      <c r="AB2" s="53" t="s">
        <v>73</v>
      </c>
      <c r="AC2" s="53" t="s">
        <v>3</v>
      </c>
      <c r="AD2" s="53" t="s">
        <v>2</v>
      </c>
      <c r="AE2" s="53" t="s">
        <v>1</v>
      </c>
      <c r="AF2" s="53" t="s">
        <v>0</v>
      </c>
      <c r="AG2" s="53" t="s">
        <v>83</v>
      </c>
      <c r="AH2" s="53" t="s">
        <v>81</v>
      </c>
      <c r="AI2" s="14"/>
    </row>
    <row r="3" spans="1:35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62" t="s">
        <v>75</v>
      </c>
      <c r="AA3" s="29">
        <f t="shared" ref="AA3:AH3" si="0">SUBTOTAL(9,Q11:Q85)</f>
        <v>175</v>
      </c>
      <c r="AB3" s="50">
        <f t="shared" si="0"/>
        <v>0</v>
      </c>
      <c r="AC3" s="50">
        <f t="shared" si="0"/>
        <v>0</v>
      </c>
      <c r="AD3" s="50">
        <f t="shared" si="0"/>
        <v>0</v>
      </c>
      <c r="AE3" s="50">
        <f t="shared" si="0"/>
        <v>0</v>
      </c>
      <c r="AF3" s="51">
        <f t="shared" si="0"/>
        <v>5</v>
      </c>
      <c r="AG3" s="50">
        <f t="shared" si="0"/>
        <v>14</v>
      </c>
      <c r="AH3" s="51">
        <f t="shared" si="0"/>
        <v>11</v>
      </c>
      <c r="AI3" s="14"/>
    </row>
    <row r="4" spans="1:35" x14ac:dyDescent="0.35">
      <c r="A4" s="14"/>
      <c r="B4" s="19" t="s">
        <v>80</v>
      </c>
      <c r="C4" s="93" t="s">
        <v>126</v>
      </c>
      <c r="D4" s="94"/>
      <c r="E4" s="94"/>
      <c r="F4" s="9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62" t="s">
        <v>89</v>
      </c>
      <c r="AA4" s="54"/>
      <c r="AB4" s="30"/>
      <c r="AC4" s="30"/>
      <c r="AD4" s="30"/>
      <c r="AE4" s="30"/>
      <c r="AF4" s="31">
        <f>SUM($AA$3:AF3)</f>
        <v>180</v>
      </c>
      <c r="AG4" s="30"/>
      <c r="AH4" s="31">
        <f>SUM($AA$3:AH3)</f>
        <v>205</v>
      </c>
      <c r="AI4" s="14"/>
    </row>
    <row r="5" spans="1:35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62" t="s">
        <v>92</v>
      </c>
      <c r="AA5" s="57"/>
      <c r="AB5" s="30"/>
      <c r="AC5" s="30"/>
      <c r="AD5" s="30"/>
      <c r="AE5" s="30"/>
      <c r="AF5" s="58">
        <f>IF($C$6&gt;0,ROUNDUP(AF4/$C$6,0),"-")</f>
        <v>30</v>
      </c>
      <c r="AG5" s="30"/>
      <c r="AH5" s="58">
        <f>IF($C$6&gt;0,ROUNDUP(AH4/$C$6,0),"-")</f>
        <v>35</v>
      </c>
      <c r="AI5" s="14"/>
    </row>
    <row r="6" spans="1:35" x14ac:dyDescent="0.35">
      <c r="A6" s="14"/>
      <c r="B6" s="19" t="s">
        <v>78</v>
      </c>
      <c r="C6" s="17">
        <v>6</v>
      </c>
      <c r="D6" s="26" t="str">
        <f>IF(ISBLANK(C6),"Mangler opplysninger:","")</f>
        <v/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62" t="s">
        <v>90</v>
      </c>
      <c r="AA6" s="55"/>
      <c r="AB6" s="32"/>
      <c r="AC6" s="32"/>
      <c r="AD6" s="32"/>
      <c r="AE6" s="32"/>
      <c r="AF6" s="33">
        <f>IF(AND($C$6&gt;0,$C$7&gt;0),ROUNDUP(AF4/$C$6,0)*($C$7/60/24),"-")</f>
        <v>0.52083333333333337</v>
      </c>
      <c r="AG6" s="32"/>
      <c r="AH6" s="33">
        <f>IF(AND($C$6&gt;0,$C$7&gt;0),ROUNDUP(AH4/$C$6,0)*($C$7/60/24),"-")</f>
        <v>0.60763888888888895</v>
      </c>
      <c r="AI6" s="14"/>
    </row>
    <row r="7" spans="1:35" x14ac:dyDescent="0.35">
      <c r="A7" s="14"/>
      <c r="B7" s="19" t="s">
        <v>79</v>
      </c>
      <c r="C7" s="18">
        <v>25</v>
      </c>
      <c r="D7" s="26" t="str">
        <f>IF(ISBLANK(C6),"'Antall baner' må oppgis.",IF(ISBLANK(C7),"'Total spilletid' beregnes ikke i tabellen ANTALL KAMPER OG RUNDER.",""))</f>
        <v/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85" t="str">
        <f>IF(C7&gt;0,"Total spilletid beregnes ut i fra at alle kamper varer i like mange minutter (angitt til venstre i 'Minutter pr. kamp').","")</f>
        <v>Total spilletid beregnes ut i fra at alle kamper varer i like mange minutter (angitt til venstre i 'Minutter pr. kamp').</v>
      </c>
      <c r="AB7" s="14"/>
      <c r="AC7" s="14"/>
      <c r="AD7" s="14"/>
      <c r="AE7" s="14"/>
      <c r="AF7" s="14"/>
      <c r="AG7" s="14"/>
      <c r="AH7" s="14"/>
      <c r="AI7" s="14"/>
    </row>
    <row r="8" spans="1:35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86" t="str">
        <f>IF(C7&gt;0,"Varierende kamplengder kan defineres i ulike perioder i 'Min. pr. kamp.' nedenfor og antall runder avstemmes mellom tabellene.","")</f>
        <v>Varierende kamplengder kan defineres i ulike perioder i 'Min. pr. kamp.' nedenfor og antall runder avstemmes mellom tabellene.</v>
      </c>
      <c r="AB8" s="14"/>
      <c r="AC8" s="14"/>
      <c r="AD8" s="14"/>
      <c r="AE8" s="14"/>
      <c r="AF8" s="14"/>
      <c r="AG8" s="14"/>
      <c r="AH8" s="14"/>
      <c r="AI8" s="14"/>
    </row>
    <row r="9" spans="1:35" ht="15" customHeight="1" x14ac:dyDescent="0.35">
      <c r="A9" s="14"/>
      <c r="B9" s="99" t="s">
        <v>84</v>
      </c>
      <c r="C9" s="99" t="s">
        <v>13</v>
      </c>
      <c r="D9" s="99" t="s">
        <v>14</v>
      </c>
      <c r="E9" s="98" t="s">
        <v>66</v>
      </c>
      <c r="F9" s="98" t="s">
        <v>85</v>
      </c>
      <c r="G9" s="101"/>
      <c r="H9" s="97" t="s">
        <v>88</v>
      </c>
      <c r="I9" s="97" t="s">
        <v>67</v>
      </c>
      <c r="J9" s="97" t="s">
        <v>68</v>
      </c>
      <c r="K9" s="97" t="s">
        <v>71</v>
      </c>
      <c r="L9" s="96" t="s">
        <v>72</v>
      </c>
      <c r="M9" s="88" t="s">
        <v>65</v>
      </c>
      <c r="N9" s="59"/>
      <c r="O9" s="88" t="s">
        <v>69</v>
      </c>
      <c r="P9" s="88" t="s">
        <v>86</v>
      </c>
      <c r="Q9" s="88" t="s">
        <v>64</v>
      </c>
      <c r="R9" s="90" t="s">
        <v>93</v>
      </c>
      <c r="S9" s="90"/>
      <c r="T9" s="90"/>
      <c r="U9" s="90"/>
      <c r="V9" s="90"/>
      <c r="W9" s="90"/>
      <c r="X9" s="91"/>
      <c r="Y9" s="88" t="s">
        <v>76</v>
      </c>
      <c r="Z9" s="14"/>
      <c r="AA9" s="82" t="s">
        <v>101</v>
      </c>
      <c r="AB9" s="14"/>
      <c r="AC9" s="14"/>
      <c r="AD9" s="14"/>
      <c r="AE9" s="14"/>
      <c r="AF9" s="14"/>
      <c r="AG9" s="14"/>
      <c r="AH9" s="14"/>
      <c r="AI9" s="14"/>
    </row>
    <row r="10" spans="1:35" ht="30" customHeight="1" x14ac:dyDescent="0.35">
      <c r="A10" s="14"/>
      <c r="B10" s="99"/>
      <c r="C10" s="99"/>
      <c r="D10" s="99"/>
      <c r="E10" s="98"/>
      <c r="F10" s="98"/>
      <c r="G10" s="101"/>
      <c r="H10" s="97"/>
      <c r="I10" s="97"/>
      <c r="J10" s="97"/>
      <c r="K10" s="97"/>
      <c r="L10" s="96"/>
      <c r="M10" s="92"/>
      <c r="N10" s="59"/>
      <c r="O10" s="92"/>
      <c r="P10" s="92"/>
      <c r="Q10" s="89"/>
      <c r="R10" s="60" t="s">
        <v>73</v>
      </c>
      <c r="S10" s="60" t="s">
        <v>3</v>
      </c>
      <c r="T10" s="60" t="s">
        <v>2</v>
      </c>
      <c r="U10" s="60" t="s">
        <v>1</v>
      </c>
      <c r="V10" s="60" t="s">
        <v>0</v>
      </c>
      <c r="W10" s="61" t="s">
        <v>82</v>
      </c>
      <c r="X10" s="60" t="s">
        <v>81</v>
      </c>
      <c r="Y10" s="92"/>
      <c r="Z10" s="14"/>
      <c r="AA10" s="84" t="s">
        <v>102</v>
      </c>
      <c r="AB10" s="84" t="s">
        <v>96</v>
      </c>
      <c r="AC10" s="84" t="s">
        <v>97</v>
      </c>
      <c r="AD10" s="84" t="s">
        <v>98</v>
      </c>
      <c r="AE10" s="84" t="s">
        <v>103</v>
      </c>
      <c r="AF10" s="84" t="s">
        <v>99</v>
      </c>
      <c r="AG10" s="84" t="s">
        <v>17</v>
      </c>
      <c r="AH10" s="14"/>
      <c r="AI10" s="14"/>
    </row>
    <row r="11" spans="1:35" x14ac:dyDescent="0.35">
      <c r="A11" s="15">
        <v>1</v>
      </c>
      <c r="B11" s="10"/>
      <c r="C11" s="87" t="s">
        <v>116</v>
      </c>
      <c r="D11" s="87">
        <v>16</v>
      </c>
      <c r="E11" s="11" t="s">
        <v>94</v>
      </c>
      <c r="F11" s="11" t="s">
        <v>63</v>
      </c>
      <c r="G11" s="100"/>
      <c r="H11" s="12">
        <f>IF(ISBLANK(D11),"",IF(AND(F11&gt;0,OR(E11="Pool 1",E11="Pool 2",E11="Pool 3")),IF(D11=2,1,0),"-"))</f>
        <v>0</v>
      </c>
      <c r="I11" s="12">
        <f>IF(ISBLANK(D11),"",IF(AND(F11&gt;0,OR(E11="Pool 1",E11="Pool 2",E11="Pool 3")),IF(D11&lt;3,0,IF(F11="3-er pulje",VLOOKUP(D11,Matriser!$J$3:$N$130,2,FALSE),IF(F11="4-er pulje",VLOOKUP(D11,Matriser!$J$3:$S$130,6,FALSE)))),"-"))</f>
        <v>4</v>
      </c>
      <c r="J11" s="13">
        <f>IF(ISBLANK(D11),"",IF(AND(F11&gt;0,OR(E11="Pool 1",E11="Pool 2",E11="Pool 3")),IF(D11&lt;3,0,IF(F11="3-er pulje",VLOOKUP(D11,Matriser!$J$3:$N$130,3,FALSE),IF(F11="4-er pulje",VLOOKUP(D11,Matriser!$J$3:$S$130,7,FALSE)))),"-"))</f>
        <v>1</v>
      </c>
      <c r="K11" s="13">
        <f>IF(ISBLANK(D11),"",IF(AND(F11&gt;0,OR(E11="Pool 1",E11="Pool 2",E11="Pool 3")),IF(D11=5,1,0),"-"))</f>
        <v>0</v>
      </c>
      <c r="L11" s="34">
        <f>IF(ISBLANK(D11),"",IF(E11="Cup",D11,IF(SUM(H11:K11)&gt;1,IF(OR(E11="Pool 3",E11="Pool 1"),M11,M11*2),0)))</f>
        <v>5</v>
      </c>
      <c r="M11" s="37">
        <f t="shared" ref="M11" si="1">IF(ISBLANK(D11),"",IF(SUM(H11:K11)&gt;0,SUM(H11:K11),"-"))</f>
        <v>5</v>
      </c>
      <c r="N11" s="38"/>
      <c r="O11" s="39">
        <f t="shared" ref="O11" si="2">IF(ISBLANK(D11),"",IF(SUM(H11:K11)&gt;0,IF(D11=5,5,IF(D11=2,1,3)),"-"))</f>
        <v>3</v>
      </c>
      <c r="P11" s="39">
        <f t="shared" ref="P11" si="3">IF(ISBLANK(D11),"",IF(SUM(H11:K11)&gt;0,H11*1+I11*1+J11*2+K11*2,"-"))</f>
        <v>6</v>
      </c>
      <c r="Q11" s="40">
        <f>IF(ISBLANK(D11),"",IF(SUM(H11:K11)&gt;0,IF(OR(E11="Pool 1",E11="Pool 2",E11="Pool 3"),IF(F11="3-er pulje",VLOOKUP(D11,Matriser!$J$3:$N$130,4,FALSE),IF(F11="4-er pulje",VLOOKUP(D11,Matriser!$J$3:$S$130,8,FALSE))),0),"-"))</f>
        <v>18</v>
      </c>
      <c r="R11" s="37" t="str">
        <f>IF(ISBLANK(D11),"",IF(L11&gt;0,IF(E11="Pool 3","-",VLOOKUP(L11,Matriser!$A$3:$H$130,8,FALSE)),"-"))</f>
        <v/>
      </c>
      <c r="S11" s="39" t="str">
        <f>IF(ISBLANK(D11),"",IF(L11&gt;0,IF(E11="Pool 3","-",VLOOKUP(L11,Matriser!$A$3:$H$130,7,FALSE)),"-"))</f>
        <v/>
      </c>
      <c r="T11" s="39" t="str">
        <f>IF(ISBLANK(D11),"",IF(L11&gt;0,IF(E11="Pool 3","-",VLOOKUP(L11,Matriser!$A$3:$H$130,6,FALSE)),"-"))</f>
        <v/>
      </c>
      <c r="U11" s="39" t="str">
        <f>IF(ISBLANK(D11),"",IF(L11&gt;0,IF(E11="Pool 3","-",VLOOKUP(L11,Matriser!$A$3:$H$130,5,FALSE)),"-"))</f>
        <v/>
      </c>
      <c r="V11" s="40">
        <f>IF(ISBLANK(D11),"",IF(L11&gt;0,IF(E11="Pool 3","-",VLOOKUP(L11,Matriser!$A$3:$H$130,4,FALSE)),"-"))</f>
        <v>1</v>
      </c>
      <c r="W11" s="37">
        <f>IF(ISBLANK(D11),"",IF(L11&gt;0,IF(E11="Pool 3","-",VLOOKUP(L11,Matriser!$A$3:$H$130,3,FALSE)),"-"))</f>
        <v>2</v>
      </c>
      <c r="X11" s="40">
        <f>IF(ISBLANK(D11),"",IF(L11&gt;0,IF(AND(E11="Pool 3",M11&gt;1),VLOOKUP(M11,Matriser!$A$3:$J$45,9,FALSE),VLOOKUP(L11,Matriser!$A$3:$H$130,2,FALSE)),"-"))</f>
        <v>1</v>
      </c>
      <c r="Y11" s="47">
        <f t="shared" ref="Y11:Y61" si="4">IF(ISBLANK(D11),"",SUM(Q11:X11))</f>
        <v>22</v>
      </c>
      <c r="Z11" s="14"/>
      <c r="AA11" s="73" t="s">
        <v>95</v>
      </c>
      <c r="AB11" s="64">
        <v>0.33333333333333331</v>
      </c>
      <c r="AC11" s="64">
        <v>0.88888888888888884</v>
      </c>
      <c r="AD11" s="66">
        <v>25</v>
      </c>
      <c r="AE11" s="65">
        <f t="shared" ref="AE11:AE13" si="5">IF(AC11-AB11&gt;0,AC11-AB11,"")</f>
        <v>0.55555555555555558</v>
      </c>
      <c r="AF11" s="76">
        <f>IF(AND(AC11-AB11&gt;0,AD11&gt;0),AE11*24/(AD11/60),"")</f>
        <v>32</v>
      </c>
      <c r="AG11" s="77">
        <f>IF(AND(AC11-AB11&gt;0,AD11&gt;0),AF11*$C$6,"")</f>
        <v>192</v>
      </c>
      <c r="AH11" s="14"/>
      <c r="AI11" s="14"/>
    </row>
    <row r="12" spans="1:35" x14ac:dyDescent="0.35">
      <c r="A12" s="15">
        <v>2</v>
      </c>
      <c r="B12" s="10"/>
      <c r="C12" s="87" t="s">
        <v>105</v>
      </c>
      <c r="D12" s="87">
        <v>12</v>
      </c>
      <c r="E12" s="11" t="s">
        <v>94</v>
      </c>
      <c r="F12" s="11" t="s">
        <v>63</v>
      </c>
      <c r="G12" s="100"/>
      <c r="H12" s="12">
        <f>IF(ISBLANK(D12),"",IF(AND(F12&gt;0,OR(E12="Pool 1",E12="Pool 2",E12="Pool 3")),IF(D12=2,1,0),"-"))</f>
        <v>0</v>
      </c>
      <c r="I12" s="12">
        <f>IF(ISBLANK(D12),"",IF(AND(F12&gt;0,OR(E12="Pool 1",E12="Pool 2",E12="Pool 3")),IF(D12&lt;3,0,IF(F12="3-er pulje",VLOOKUP(D12,Matriser!$J$3:$N$130,2,FALSE),IF(F12="4-er pulje",VLOOKUP(D12,Matriser!$J$3:$S$130,6,FALSE)))),"-"))</f>
        <v>4</v>
      </c>
      <c r="J12" s="13">
        <f>IF(ISBLANK(D12),"",IF(AND(F12&gt;0,OR(E12="Pool 1",E12="Pool 2",E12="Pool 3")),IF(D12&lt;3,0,IF(F12="3-er pulje",VLOOKUP(D12,Matriser!$J$3:$N$130,3,FALSE),IF(F12="4-er pulje",VLOOKUP(D12,Matriser!$J$3:$S$130,7,FALSE)))),"-"))</f>
        <v>0</v>
      </c>
      <c r="K12" s="13">
        <f>IF(ISBLANK(D12),"",IF(AND(F12&gt;0,OR(E12="Pool 1",E12="Pool 2",E12="Pool 3")),IF(D12=5,1,0),"-"))</f>
        <v>0</v>
      </c>
      <c r="L12" s="34">
        <f>IF(ISBLANK(D12),"",IF(E12="Cup",D12,IF(SUM(H12:K12)&gt;1,IF(OR(E12="Pool 3",E12="Pool 1"),M12,M12*2),0)))</f>
        <v>4</v>
      </c>
      <c r="M12" s="41">
        <f t="shared" ref="M12" si="6">IF(ISBLANK(D12),"",IF(SUM(H12:K12)&gt;0,SUM(H12:K12),"-"))</f>
        <v>4</v>
      </c>
      <c r="N12" s="35"/>
      <c r="O12" s="36">
        <f t="shared" ref="O12" si="7">IF(ISBLANK(D12),"",IF(SUM(H12:K12)&gt;0,IF(D12=5,5,IF(D12=2,1,3)),"-"))</f>
        <v>3</v>
      </c>
      <c r="P12" s="36">
        <f t="shared" ref="P12" si="8">IF(ISBLANK(D12),"",IF(SUM(H12:K12)&gt;0,H12*1+I12*1+J12*2+K12*2,"-"))</f>
        <v>4</v>
      </c>
      <c r="Q12" s="42">
        <f>IF(ISBLANK(D12),"",IF(SUM(H12:K12)&gt;0,IF(OR(E12="Pool 1",E12="Pool 2",E12="Pool 3"),IF(F12="3-er pulje",VLOOKUP(D12,Matriser!$J$3:$N$130,4,FALSE),IF(F12="4-er pulje",VLOOKUP(D12,Matriser!$J$3:$S$130,8,FALSE))),0),"-"))</f>
        <v>12</v>
      </c>
      <c r="R12" s="41" t="str">
        <f>IF(ISBLANK(D12),"",IF(L12&gt;0,IF(E12="Pool 3","-",VLOOKUP(L12,Matriser!$A$3:$H$130,8,FALSE)),"-"))</f>
        <v/>
      </c>
      <c r="S12" s="36" t="str">
        <f>IF(ISBLANK(D12),"",IF(L12&gt;0,IF(E12="Pool 3","-",VLOOKUP(L12,Matriser!$A$3:$H$130,7,FALSE)),"-"))</f>
        <v/>
      </c>
      <c r="T12" s="36" t="str">
        <f>IF(ISBLANK(D12),"",IF(L12&gt;0,IF(E12="Pool 3","-",VLOOKUP(L12,Matriser!$A$3:$H$130,6,FALSE)),"-"))</f>
        <v/>
      </c>
      <c r="U12" s="36" t="str">
        <f>IF(ISBLANK(D12),"",IF(L12&gt;0,IF(E12="Pool 3","-",VLOOKUP(L12,Matriser!$A$3:$H$130,5,FALSE)),"-"))</f>
        <v/>
      </c>
      <c r="V12" s="42" t="str">
        <f>IF(ISBLANK(D12),"",IF(L12&gt;0,IF(E12="Pool 3","-",VLOOKUP(L12,Matriser!$A$3:$H$130,4,FALSE)),"-"))</f>
        <v/>
      </c>
      <c r="W12" s="41">
        <f>IF(ISBLANK(D12),"",IF(L12&gt;0,IF(E12="Pool 3","-",VLOOKUP(L12,Matriser!$A$3:$H$130,3,FALSE)),"-"))</f>
        <v>2</v>
      </c>
      <c r="X12" s="42">
        <f>IF(ISBLANK(D12),"",IF(L12&gt;0,IF(AND(E12="Pool 3",M12&gt;1),VLOOKUP(M12,Matriser!$A$3:$J$45,9,FALSE),VLOOKUP(L12,Matriser!$A$3:$H$130,2,FALSE)),"-"))</f>
        <v>1</v>
      </c>
      <c r="Y12" s="48">
        <f t="shared" si="4"/>
        <v>15</v>
      </c>
      <c r="Z12" s="14"/>
      <c r="AA12" s="73" t="s">
        <v>95</v>
      </c>
      <c r="AB12" s="64"/>
      <c r="AC12" s="64"/>
      <c r="AD12" s="67">
        <v>25</v>
      </c>
      <c r="AE12" s="65" t="str">
        <f t="shared" si="5"/>
        <v/>
      </c>
      <c r="AF12" s="76" t="str">
        <f t="shared" ref="AF12:AF15" si="9">IF(AND(AC12-AB12&gt;0,AD12&gt;0),AE12*24/(AD12/60),"")</f>
        <v/>
      </c>
      <c r="AG12" s="78" t="str">
        <f>IF(AND(AC12-AB12&gt;0,AD12&gt;0),AF12*$C$6,"")</f>
        <v/>
      </c>
      <c r="AH12" s="14"/>
      <c r="AI12" s="14"/>
    </row>
    <row r="13" spans="1:35" x14ac:dyDescent="0.35">
      <c r="A13" s="15">
        <v>3</v>
      </c>
      <c r="B13" s="10"/>
      <c r="C13" s="87" t="s">
        <v>106</v>
      </c>
      <c r="D13" s="87">
        <v>18</v>
      </c>
      <c r="E13" s="11" t="s">
        <v>94</v>
      </c>
      <c r="F13" s="11" t="s">
        <v>63</v>
      </c>
      <c r="G13" s="100"/>
      <c r="H13" s="12">
        <f t="shared" ref="H13:H84" si="10">IF(ISBLANK(D13),"",IF(AND(F13&gt;0,OR(E13="Pool 1",E13="Pool 2",E13="Pool 3")),IF(D13=2,1,0),"-"))</f>
        <v>0</v>
      </c>
      <c r="I13" s="12">
        <f>IF(ISBLANK(D13),"",IF(AND(F13&gt;0,OR(E13="Pool 1",E13="Pool 2",E13="Pool 3")),IF(D13&lt;3,0,IF(F13="3-er pulje",VLOOKUP(D13,Matriser!$J$3:$N$130,2,FALSE),IF(F13="4-er pulje",VLOOKUP(D13,Matriser!$J$3:$S$130,6,FALSE)))),"-"))</f>
        <v>6</v>
      </c>
      <c r="J13" s="13">
        <f>IF(ISBLANK(D13),"",IF(AND(F13&gt;0,OR(E13="Pool 1",E13="Pool 2",E13="Pool 3")),IF(D13&lt;3,0,IF(F13="3-er pulje",VLOOKUP(D13,Matriser!$J$3:$N$130,3,FALSE),IF(F13="4-er pulje",VLOOKUP(D13,Matriser!$J$3:$S$130,7,FALSE)))),"-"))</f>
        <v>0</v>
      </c>
      <c r="K13" s="13">
        <f t="shared" ref="K13:K84" si="11">IF(ISBLANK(D13),"",IF(AND(F13&gt;0,OR(E13="Pool 1",E13="Pool 2",E13="Pool 3")),IF(D13=5,1,0),"-"))</f>
        <v>0</v>
      </c>
      <c r="L13" s="34">
        <f t="shared" ref="L13:L84" si="12">IF(ISBLANK(D13),"",IF(E13="Cup",D13,IF(SUM(H13:K13)&gt;1,IF(OR(E13="Pool 3",E13="Pool 1"),M13,M13*2),0)))</f>
        <v>6</v>
      </c>
      <c r="M13" s="41">
        <f t="shared" ref="M13:M84" si="13">IF(ISBLANK(D13),"",IF(SUM(H13:K13)&gt;0,SUM(H13:K13),"-"))</f>
        <v>6</v>
      </c>
      <c r="N13" s="35"/>
      <c r="O13" s="36">
        <f t="shared" ref="O13:O84" si="14">IF(ISBLANK(D13),"",IF(SUM(H13:K13)&gt;0,IF(D13=5,5,IF(D13=2,1,3)),"-"))</f>
        <v>3</v>
      </c>
      <c r="P13" s="36">
        <f t="shared" ref="P13:P84" si="15">IF(ISBLANK(D13),"",IF(SUM(H13:K13)&gt;0,H13*1+I13*1+J13*2+K13*2,"-"))</f>
        <v>6</v>
      </c>
      <c r="Q13" s="42">
        <f>IF(ISBLANK(D13),"",IF(SUM(H13:K13)&gt;0,IF(OR(E13="Pool 1",E13="Pool 2",E13="Pool 3"),IF(F13="3-er pulje",VLOOKUP(D13,Matriser!$J$3:$N$130,4,FALSE),IF(F13="4-er pulje",VLOOKUP(D13,Matriser!$J$3:$S$130,8,FALSE))),0),"-"))</f>
        <v>18</v>
      </c>
      <c r="R13" s="41" t="str">
        <f>IF(ISBLANK(D13),"",IF(L13&gt;0,IF(E13="Pool 3","-",VLOOKUP(L13,Matriser!$A$3:$H$130,8,FALSE)),"-"))</f>
        <v/>
      </c>
      <c r="S13" s="36" t="str">
        <f>IF(ISBLANK(D13),"",IF(L13&gt;0,IF(E13="Pool 3","-",VLOOKUP(L13,Matriser!$A$3:$H$130,7,FALSE)),"-"))</f>
        <v/>
      </c>
      <c r="T13" s="36" t="str">
        <f>IF(ISBLANK(D13),"",IF(L13&gt;0,IF(E13="Pool 3","-",VLOOKUP(L13,Matriser!$A$3:$H$130,6,FALSE)),"-"))</f>
        <v/>
      </c>
      <c r="U13" s="36" t="str">
        <f>IF(ISBLANK(D13),"",IF(L13&gt;0,IF(E13="Pool 3","-",VLOOKUP(L13,Matriser!$A$3:$H$130,5,FALSE)),"-"))</f>
        <v/>
      </c>
      <c r="V13" s="42">
        <f>IF(ISBLANK(D13),"",IF(L13&gt;0,IF(E13="Pool 3","-",VLOOKUP(L13,Matriser!$A$3:$H$130,4,FALSE)),"-"))</f>
        <v>2</v>
      </c>
      <c r="W13" s="41">
        <f>IF(ISBLANK(D13),"",IF(L13&gt;0,IF(E13="Pool 3","-",VLOOKUP(L13,Matriser!$A$3:$H$130,3,FALSE)),"-"))</f>
        <v>2</v>
      </c>
      <c r="X13" s="42">
        <f>IF(ISBLANK(D13),"",IF(L13&gt;0,IF(AND(E13="Pool 3",M13&gt;1),VLOOKUP(M13,Matriser!$A$3:$J$45,9,FALSE),VLOOKUP(L13,Matriser!$A$3:$H$130,2,FALSE)),"-"))</f>
        <v>1</v>
      </c>
      <c r="Y13" s="48">
        <f t="shared" si="4"/>
        <v>23</v>
      </c>
      <c r="Z13" s="14"/>
      <c r="AA13" s="73" t="s">
        <v>112</v>
      </c>
      <c r="AB13" s="64">
        <v>0.70833333333333337</v>
      </c>
      <c r="AC13" s="64">
        <v>0.88194444444444453</v>
      </c>
      <c r="AD13" s="67">
        <v>25</v>
      </c>
      <c r="AE13" s="65">
        <f t="shared" si="5"/>
        <v>0.17361111111111116</v>
      </c>
      <c r="AF13" s="76">
        <f t="shared" si="9"/>
        <v>10.000000000000002</v>
      </c>
      <c r="AG13" s="78">
        <f>IF(AND(AC13-AB13&gt;0,AD13&gt;0),AF13*$C$6,"")</f>
        <v>60.000000000000014</v>
      </c>
      <c r="AH13" s="14"/>
      <c r="AI13" s="14"/>
    </row>
    <row r="14" spans="1:35" x14ac:dyDescent="0.35">
      <c r="A14" s="15">
        <v>4</v>
      </c>
      <c r="B14" s="10"/>
      <c r="C14" s="87" t="s">
        <v>107</v>
      </c>
      <c r="D14" s="87">
        <v>8</v>
      </c>
      <c r="E14" s="11" t="s">
        <v>94</v>
      </c>
      <c r="F14" s="11" t="s">
        <v>63</v>
      </c>
      <c r="G14" s="100"/>
      <c r="H14" s="12">
        <f t="shared" si="10"/>
        <v>0</v>
      </c>
      <c r="I14" s="12">
        <f>IF(ISBLANK(D14),"",IF(AND(F14&gt;0,OR(E14="Pool 1",E14="Pool 2",E14="Pool 3")),IF(D14&lt;3,0,IF(F14="3-er pulje",VLOOKUP(D14,Matriser!$J$3:$N$130,2,FALSE),IF(F14="4-er pulje",VLOOKUP(D14,Matriser!$J$3:$S$130,6,FALSE)))),"-"))</f>
        <v>0</v>
      </c>
      <c r="J14" s="13">
        <f>IF(ISBLANK(D14),"",IF(AND(F14&gt;0,OR(E14="Pool 1",E14="Pool 2",E14="Pool 3")),IF(D14&lt;3,0,IF(F14="3-er pulje",VLOOKUP(D14,Matriser!$J$3:$N$130,3,FALSE),IF(F14="4-er pulje",VLOOKUP(D14,Matriser!$J$3:$S$130,7,FALSE)))),"-"))</f>
        <v>2</v>
      </c>
      <c r="K14" s="13">
        <f t="shared" si="11"/>
        <v>0</v>
      </c>
      <c r="L14" s="34">
        <f t="shared" si="12"/>
        <v>2</v>
      </c>
      <c r="M14" s="41">
        <f t="shared" si="13"/>
        <v>2</v>
      </c>
      <c r="N14" s="35"/>
      <c r="O14" s="36">
        <f t="shared" si="14"/>
        <v>3</v>
      </c>
      <c r="P14" s="36">
        <f t="shared" si="15"/>
        <v>4</v>
      </c>
      <c r="Q14" s="42">
        <f>IF(ISBLANK(D14),"",IF(SUM(H14:K14)&gt;0,IF(OR(E14="Pool 1",E14="Pool 2",E14="Pool 3"),IF(F14="3-er pulje",VLOOKUP(D14,Matriser!$J$3:$N$130,4,FALSE),IF(F14="4-er pulje",VLOOKUP(D14,Matriser!$J$3:$S$130,8,FALSE))),0),"-"))</f>
        <v>12</v>
      </c>
      <c r="R14" s="41" t="str">
        <f>IF(ISBLANK(D14),"",IF(L14&gt;0,IF(E14="Pool 3","-",VLOOKUP(L14,Matriser!$A$3:$H$130,8,FALSE)),"-"))</f>
        <v/>
      </c>
      <c r="S14" s="36" t="str">
        <f>IF(ISBLANK(D14),"",IF(L14&gt;0,IF(E14="Pool 3","-",VLOOKUP(L14,Matriser!$A$3:$H$130,7,FALSE)),"-"))</f>
        <v/>
      </c>
      <c r="T14" s="36" t="str">
        <f>IF(ISBLANK(D14),"",IF(L14&gt;0,IF(E14="Pool 3","-",VLOOKUP(L14,Matriser!$A$3:$H$130,6,FALSE)),"-"))</f>
        <v/>
      </c>
      <c r="U14" s="36" t="str">
        <f>IF(ISBLANK(D14),"",IF(L14&gt;0,IF(E14="Pool 3","-",VLOOKUP(L14,Matriser!$A$3:$H$130,5,FALSE)),"-"))</f>
        <v/>
      </c>
      <c r="V14" s="42" t="str">
        <f>IF(ISBLANK(D14),"",IF(L14&gt;0,IF(E14="Pool 3","-",VLOOKUP(L14,Matriser!$A$3:$H$130,4,FALSE)),"-"))</f>
        <v/>
      </c>
      <c r="W14" s="41" t="str">
        <f>IF(ISBLANK(D14),"",IF(L14&gt;0,IF(E14="Pool 3","-",VLOOKUP(L14,Matriser!$A$3:$H$130,3,FALSE)),"-"))</f>
        <v/>
      </c>
      <c r="X14" s="42">
        <f>IF(ISBLANK(D14),"",IF(L14&gt;0,IF(AND(E14="Pool 3",M14&gt;1),VLOOKUP(M14,Matriser!$A$3:$J$45,9,FALSE),VLOOKUP(L14,Matriser!$A$3:$H$130,2,FALSE)),"-"))</f>
        <v>1</v>
      </c>
      <c r="Y14" s="48">
        <f t="shared" si="4"/>
        <v>13</v>
      </c>
      <c r="Z14" s="14"/>
      <c r="AA14" s="74" t="s">
        <v>110</v>
      </c>
      <c r="AB14" s="63"/>
      <c r="AC14" s="63"/>
      <c r="AD14" s="68">
        <v>25</v>
      </c>
      <c r="AE14" s="65" t="str">
        <f>IF(AC14-AB14&gt;0,AC14-AB14,"")</f>
        <v/>
      </c>
      <c r="AF14" s="76" t="str">
        <f t="shared" si="9"/>
        <v/>
      </c>
      <c r="AG14" s="78" t="str">
        <f>IF(AND(AC14-AB14&gt;0,AD14&gt;0),AF14*$C$6,"")</f>
        <v/>
      </c>
      <c r="AH14" s="14"/>
      <c r="AI14" s="14"/>
    </row>
    <row r="15" spans="1:35" x14ac:dyDescent="0.35">
      <c r="A15" s="15">
        <v>5</v>
      </c>
      <c r="B15" s="10"/>
      <c r="C15" s="87" t="s">
        <v>108</v>
      </c>
      <c r="D15" s="87">
        <v>5</v>
      </c>
      <c r="E15" s="11" t="s">
        <v>94</v>
      </c>
      <c r="F15" s="11" t="s">
        <v>63</v>
      </c>
      <c r="G15" s="100"/>
      <c r="H15" s="12">
        <f t="shared" si="10"/>
        <v>0</v>
      </c>
      <c r="I15" s="12">
        <f>IF(ISBLANK(D15),"",IF(AND(F15&gt;0,OR(E15="Pool 1",E15="Pool 2",E15="Pool 3")),IF(D15&lt;3,0,IF(F15="3-er pulje",VLOOKUP(D15,Matriser!$J$3:$N$130,2,FALSE),IF(F15="4-er pulje",VLOOKUP(D15,Matriser!$J$3:$S$130,6,FALSE)))),"-"))</f>
        <v>0</v>
      </c>
      <c r="J15" s="13">
        <f>IF(ISBLANK(D15),"",IF(AND(F15&gt;0,OR(E15="Pool 1",E15="Pool 2",E15="Pool 3")),IF(D15&lt;3,0,IF(F15="3-er pulje",VLOOKUP(D15,Matriser!$J$3:$N$130,3,FALSE),IF(F15="4-er pulje",VLOOKUP(D15,Matriser!$J$3:$S$130,7,FALSE)))),"-"))</f>
        <v>0</v>
      </c>
      <c r="K15" s="13">
        <f t="shared" si="11"/>
        <v>1</v>
      </c>
      <c r="L15" s="34">
        <f t="shared" si="12"/>
        <v>0</v>
      </c>
      <c r="M15" s="41">
        <f t="shared" si="13"/>
        <v>1</v>
      </c>
      <c r="N15" s="35"/>
      <c r="O15" s="36">
        <f t="shared" si="14"/>
        <v>5</v>
      </c>
      <c r="P15" s="36">
        <f t="shared" si="15"/>
        <v>2</v>
      </c>
      <c r="Q15" s="42">
        <f>IF(ISBLANK(D15),"",IF(SUM(H15:K15)&gt;0,IF(OR(E15="Pool 1",E15="Pool 2",E15="Pool 3"),IF(F15="3-er pulje",VLOOKUP(D15,Matriser!$J$3:$N$130,4,FALSE),IF(F15="4-er pulje",VLOOKUP(D15,Matriser!$J$3:$S$130,8,FALSE))),0),"-"))</f>
        <v>10</v>
      </c>
      <c r="R15" s="41" t="str">
        <f>IF(ISBLANK(D15),"",IF(L15&gt;0,IF(E15="Pool 3","-",VLOOKUP(L15,Matriser!$A$3:$H$130,8,FALSE)),"-"))</f>
        <v>-</v>
      </c>
      <c r="S15" s="36" t="str">
        <f>IF(ISBLANK(D15),"",IF(L15&gt;0,IF(E15="Pool 3","-",VLOOKUP(L15,Matriser!$A$3:$H$130,7,FALSE)),"-"))</f>
        <v>-</v>
      </c>
      <c r="T15" s="36" t="str">
        <f>IF(ISBLANK(D15),"",IF(L15&gt;0,IF(E15="Pool 3","-",VLOOKUP(L15,Matriser!$A$3:$H$130,6,FALSE)),"-"))</f>
        <v>-</v>
      </c>
      <c r="U15" s="36" t="str">
        <f>IF(ISBLANK(D15),"",IF(L15&gt;0,IF(E15="Pool 3","-",VLOOKUP(L15,Matriser!$A$3:$H$130,5,FALSE)),"-"))</f>
        <v>-</v>
      </c>
      <c r="V15" s="42" t="str">
        <f>IF(ISBLANK(D15),"",IF(L15&gt;0,IF(E15="Pool 3","-",VLOOKUP(L15,Matriser!$A$3:$H$130,4,FALSE)),"-"))</f>
        <v>-</v>
      </c>
      <c r="W15" s="41" t="str">
        <f>IF(ISBLANK(D15),"",IF(L15&gt;0,IF(E15="Pool 3","-",VLOOKUP(L15,Matriser!$A$3:$H$130,3,FALSE)),"-"))</f>
        <v>-</v>
      </c>
      <c r="X15" s="42" t="str">
        <f>IF(ISBLANK(D15),"",IF(L15&gt;0,IF(AND(E15="Pool 3",M15&gt;1),VLOOKUP(M15,Matriser!$A$3:$J$45,9,FALSE),VLOOKUP(L15,Matriser!$A$3:$H$130,2,FALSE)),"-"))</f>
        <v>-</v>
      </c>
      <c r="Y15" s="48">
        <f t="shared" si="4"/>
        <v>10</v>
      </c>
      <c r="Z15" s="14"/>
      <c r="AA15" s="75"/>
      <c r="AB15" s="71"/>
      <c r="AC15" s="71"/>
      <c r="AD15" s="72"/>
      <c r="AE15" s="69" t="str">
        <f>IF(AC15-AB15&gt;0,AC15-AB15,"")</f>
        <v/>
      </c>
      <c r="AF15" s="76" t="str">
        <f t="shared" si="9"/>
        <v/>
      </c>
      <c r="AG15" s="79" t="str">
        <f>IF(AND(AC15-AB15&gt;0,AD15&gt;0),AF15*$C$6,"")</f>
        <v/>
      </c>
      <c r="AH15" s="14"/>
      <c r="AI15" s="14"/>
    </row>
    <row r="16" spans="1:35" x14ac:dyDescent="0.35">
      <c r="A16" s="15">
        <v>6</v>
      </c>
      <c r="B16" s="10"/>
      <c r="C16" s="87" t="s">
        <v>119</v>
      </c>
      <c r="D16" s="87">
        <v>1</v>
      </c>
      <c r="E16" s="11" t="s">
        <v>94</v>
      </c>
      <c r="F16" s="11" t="s">
        <v>63</v>
      </c>
      <c r="G16" s="100"/>
      <c r="H16" s="12">
        <f t="shared" si="10"/>
        <v>0</v>
      </c>
      <c r="I16" s="12">
        <f>IF(ISBLANK(D16),"",IF(AND(F16&gt;0,OR(E16="Pool 1",E16="Pool 2",E16="Pool 3")),IF(D16&lt;3,0,IF(F16="3-er pulje",VLOOKUP(D16,Matriser!$J$3:$N$130,2,FALSE),IF(F16="4-er pulje",VLOOKUP(D16,Matriser!$J$3:$S$130,6,FALSE)))),"-"))</f>
        <v>0</v>
      </c>
      <c r="J16" s="13">
        <f>IF(ISBLANK(D16),"",IF(AND(F16&gt;0,OR(E16="Pool 1",E16="Pool 2",E16="Pool 3")),IF(D16&lt;3,0,IF(F16="3-er pulje",VLOOKUP(D16,Matriser!$J$3:$N$130,3,FALSE),IF(F16="4-er pulje",VLOOKUP(D16,Matriser!$J$3:$S$130,7,FALSE)))),"-"))</f>
        <v>0</v>
      </c>
      <c r="K16" s="13">
        <f t="shared" si="11"/>
        <v>0</v>
      </c>
      <c r="L16" s="34">
        <f t="shared" si="12"/>
        <v>0</v>
      </c>
      <c r="M16" s="41" t="str">
        <f t="shared" si="13"/>
        <v>-</v>
      </c>
      <c r="N16" s="35"/>
      <c r="O16" s="36" t="str">
        <f t="shared" si="14"/>
        <v>-</v>
      </c>
      <c r="P16" s="36" t="str">
        <f t="shared" si="15"/>
        <v>-</v>
      </c>
      <c r="Q16" s="42" t="str">
        <f>IF(ISBLANK(D16),"",IF(SUM(H16:K16)&gt;0,IF(OR(E16="Pool 1",E16="Pool 2",E16="Pool 3"),IF(F16="3-er pulje",VLOOKUP(D16,Matriser!$J$3:$N$130,4,FALSE),IF(F16="4-er pulje",VLOOKUP(D16,Matriser!$J$3:$S$130,8,FALSE))),0),"-"))</f>
        <v>-</v>
      </c>
      <c r="R16" s="41" t="str">
        <f>IF(ISBLANK(D16),"",IF(L16&gt;0,IF(E16="Pool 3","-",VLOOKUP(L16,Matriser!$A$3:$H$130,8,FALSE)),"-"))</f>
        <v>-</v>
      </c>
      <c r="S16" s="36" t="str">
        <f>IF(ISBLANK(D16),"",IF(L16&gt;0,IF(E16="Pool 3","-",VLOOKUP(L16,Matriser!$A$3:$H$130,7,FALSE)),"-"))</f>
        <v>-</v>
      </c>
      <c r="T16" s="36" t="str">
        <f>IF(ISBLANK(D16),"",IF(L16&gt;0,IF(E16="Pool 3","-",VLOOKUP(L16,Matriser!$A$3:$H$130,6,FALSE)),"-"))</f>
        <v>-</v>
      </c>
      <c r="U16" s="36" t="str">
        <f>IF(ISBLANK(D16),"",IF(L16&gt;0,IF(E16="Pool 3","-",VLOOKUP(L16,Matriser!$A$3:$H$130,5,FALSE)),"-"))</f>
        <v>-</v>
      </c>
      <c r="V16" s="42" t="str">
        <f>IF(ISBLANK(D16),"",IF(L16&gt;0,IF(E16="Pool 3","-",VLOOKUP(L16,Matriser!$A$3:$H$130,4,FALSE)),"-"))</f>
        <v>-</v>
      </c>
      <c r="W16" s="41" t="str">
        <f>IF(ISBLANK(D16),"",IF(L16&gt;0,IF(E16="Pool 3","-",VLOOKUP(L16,Matriser!$A$3:$H$130,3,FALSE)),"-"))</f>
        <v>-</v>
      </c>
      <c r="X16" s="42" t="str">
        <f>IF(ISBLANK(D16),"",IF(L16&gt;0,IF(AND(E16="Pool 3",M16&gt;1),VLOOKUP(M16,Matriser!$A$3:$J$45,9,FALSE),VLOOKUP(L16,Matriser!$A$3:$H$130,2,FALSE)),"-"))</f>
        <v>-</v>
      </c>
      <c r="Y16" s="48">
        <f t="shared" si="4"/>
        <v>0</v>
      </c>
      <c r="Z16" s="14"/>
      <c r="AA16" s="14"/>
      <c r="AB16" s="14"/>
      <c r="AC16" s="14"/>
      <c r="AD16" s="83" t="s">
        <v>100</v>
      </c>
      <c r="AE16" s="70">
        <f>SUM(AE11:AE15)</f>
        <v>0.72916666666666674</v>
      </c>
      <c r="AF16" s="80">
        <f>SUM(AF11:AF15)</f>
        <v>42</v>
      </c>
      <c r="AG16" s="81">
        <f>SUM(AG11:AG15)</f>
        <v>252</v>
      </c>
      <c r="AH16" s="14"/>
      <c r="AI16" s="14"/>
    </row>
    <row r="17" spans="1:35" x14ac:dyDescent="0.35">
      <c r="A17" s="15">
        <v>7</v>
      </c>
      <c r="B17" s="10"/>
      <c r="C17" s="87" t="s">
        <v>109</v>
      </c>
      <c r="D17" s="87">
        <v>14</v>
      </c>
      <c r="E17" s="11" t="s">
        <v>94</v>
      </c>
      <c r="F17" s="11" t="s">
        <v>63</v>
      </c>
      <c r="G17" s="100"/>
      <c r="H17" s="12">
        <f t="shared" si="10"/>
        <v>0</v>
      </c>
      <c r="I17" s="12">
        <f>IF(ISBLANK(D17),"",IF(AND(F17&gt;0,OR(E17="Pool 1",E17="Pool 2",E17="Pool 3")),IF(D17&lt;3,0,IF(F17="3-er pulje",VLOOKUP(D17,Matriser!$J$3:$N$130,2,FALSE),IF(F17="4-er pulje",VLOOKUP(D17,Matriser!$J$3:$S$130,6,FALSE)))),"-"))</f>
        <v>2</v>
      </c>
      <c r="J17" s="13">
        <f>IF(ISBLANK(D17),"",IF(AND(F17&gt;0,OR(E17="Pool 1",E17="Pool 2",E17="Pool 3")),IF(D17&lt;3,0,IF(F17="3-er pulje",VLOOKUP(D17,Matriser!$J$3:$N$130,3,FALSE),IF(F17="4-er pulje",VLOOKUP(D17,Matriser!$J$3:$S$130,7,FALSE)))),"-"))</f>
        <v>2</v>
      </c>
      <c r="K17" s="13">
        <f t="shared" si="11"/>
        <v>0</v>
      </c>
      <c r="L17" s="34">
        <f t="shared" si="12"/>
        <v>4</v>
      </c>
      <c r="M17" s="41">
        <f t="shared" si="13"/>
        <v>4</v>
      </c>
      <c r="N17" s="35"/>
      <c r="O17" s="36">
        <f t="shared" si="14"/>
        <v>3</v>
      </c>
      <c r="P17" s="36">
        <f t="shared" si="15"/>
        <v>6</v>
      </c>
      <c r="Q17" s="42">
        <f>IF(ISBLANK(D17),"",IF(SUM(H17:K17)&gt;0,IF(OR(E17="Pool 1",E17="Pool 2",E17="Pool 3"),IF(F17="3-er pulje",VLOOKUP(D17,Matriser!$J$3:$N$130,4,FALSE),IF(F17="4-er pulje",VLOOKUP(D17,Matriser!$J$3:$S$130,8,FALSE))),0),"-"))</f>
        <v>18</v>
      </c>
      <c r="R17" s="41" t="str">
        <f>IF(ISBLANK(D17),"",IF(L17&gt;0,IF(E17="Pool 3","-",VLOOKUP(L17,Matriser!$A$3:$H$130,8,FALSE)),"-"))</f>
        <v/>
      </c>
      <c r="S17" s="36" t="str">
        <f>IF(ISBLANK(D17),"",IF(L17&gt;0,IF(E17="Pool 3","-",VLOOKUP(L17,Matriser!$A$3:$H$130,7,FALSE)),"-"))</f>
        <v/>
      </c>
      <c r="T17" s="36" t="str">
        <f>IF(ISBLANK(D17),"",IF(L17&gt;0,IF(E17="Pool 3","-",VLOOKUP(L17,Matriser!$A$3:$H$130,6,FALSE)),"-"))</f>
        <v/>
      </c>
      <c r="U17" s="36" t="str">
        <f>IF(ISBLANK(D17),"",IF(L17&gt;0,IF(E17="Pool 3","-",VLOOKUP(L17,Matriser!$A$3:$H$130,5,FALSE)),"-"))</f>
        <v/>
      </c>
      <c r="V17" s="42" t="str">
        <f>IF(ISBLANK(D17),"",IF(L17&gt;0,IF(E17="Pool 3","-",VLOOKUP(L17,Matriser!$A$3:$H$130,4,FALSE)),"-"))</f>
        <v/>
      </c>
      <c r="W17" s="41">
        <f>IF(ISBLANK(D17),"",IF(L17&gt;0,IF(E17="Pool 3","-",VLOOKUP(L17,Matriser!$A$3:$H$130,3,FALSE)),"-"))</f>
        <v>2</v>
      </c>
      <c r="X17" s="42">
        <f>IF(ISBLANK(D17),"",IF(L17&gt;0,IF(AND(E17="Pool 3",M17&gt;1),VLOOKUP(M17,Matriser!$A$3:$J$45,9,FALSE),VLOOKUP(L17,Matriser!$A$3:$H$130,2,FALSE)),"-"))</f>
        <v>1</v>
      </c>
      <c r="Y17" s="48">
        <f t="shared" si="4"/>
        <v>21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x14ac:dyDescent="0.35">
      <c r="A18" s="15">
        <v>8</v>
      </c>
      <c r="B18" s="10"/>
      <c r="C18" s="87" t="s">
        <v>120</v>
      </c>
      <c r="D18" s="87">
        <v>8</v>
      </c>
      <c r="E18" s="11" t="s">
        <v>94</v>
      </c>
      <c r="F18" s="11" t="s">
        <v>63</v>
      </c>
      <c r="G18" s="100"/>
      <c r="H18" s="12">
        <f t="shared" si="10"/>
        <v>0</v>
      </c>
      <c r="I18" s="12">
        <f>IF(ISBLANK(D18),"",IF(AND(F18&gt;0,OR(E18="Pool 1",E18="Pool 2",E18="Pool 3")),IF(D18&lt;3,0,IF(F18="3-er pulje",VLOOKUP(D18,Matriser!$J$3:$N$130,2,FALSE),IF(F18="4-er pulje",VLOOKUP(D18,Matriser!$J$3:$S$130,6,FALSE)))),"-"))</f>
        <v>0</v>
      </c>
      <c r="J18" s="13">
        <f>IF(ISBLANK(D18),"",IF(AND(F18&gt;0,OR(E18="Pool 1",E18="Pool 2",E18="Pool 3")),IF(D18&lt;3,0,IF(F18="3-er pulje",VLOOKUP(D18,Matriser!$J$3:$N$130,3,FALSE),IF(F18="4-er pulje",VLOOKUP(D18,Matriser!$J$3:$S$130,7,FALSE)))),"-"))</f>
        <v>2</v>
      </c>
      <c r="K18" s="13">
        <f t="shared" si="11"/>
        <v>0</v>
      </c>
      <c r="L18" s="34">
        <f t="shared" si="12"/>
        <v>2</v>
      </c>
      <c r="M18" s="41">
        <f t="shared" si="13"/>
        <v>2</v>
      </c>
      <c r="N18" s="35"/>
      <c r="O18" s="36">
        <f t="shared" si="14"/>
        <v>3</v>
      </c>
      <c r="P18" s="36">
        <f t="shared" si="15"/>
        <v>4</v>
      </c>
      <c r="Q18" s="42">
        <f>IF(ISBLANK(D18),"",IF(SUM(H18:K18)&gt;0,IF(OR(E18="Pool 1",E18="Pool 2",E18="Pool 3"),IF(F18="3-er pulje",VLOOKUP(D18,Matriser!$J$3:$N$130,4,FALSE),IF(F18="4-er pulje",VLOOKUP(D18,Matriser!$J$3:$S$130,8,FALSE))),0),"-"))</f>
        <v>12</v>
      </c>
      <c r="R18" s="41" t="str">
        <f>IF(ISBLANK(D18),"",IF(L18&gt;0,IF(E18="Pool 3","-",VLOOKUP(L18,Matriser!$A$3:$H$130,8,FALSE)),"-"))</f>
        <v/>
      </c>
      <c r="S18" s="36" t="str">
        <f>IF(ISBLANK(D18),"",IF(L18&gt;0,IF(E18="Pool 3","-",VLOOKUP(L18,Matriser!$A$3:$H$130,7,FALSE)),"-"))</f>
        <v/>
      </c>
      <c r="T18" s="36" t="str">
        <f>IF(ISBLANK(D18),"",IF(L18&gt;0,IF(E18="Pool 3","-",VLOOKUP(L18,Matriser!$A$3:$H$130,6,FALSE)),"-"))</f>
        <v/>
      </c>
      <c r="U18" s="36" t="str">
        <f>IF(ISBLANK(D18),"",IF(L18&gt;0,IF(E18="Pool 3","-",VLOOKUP(L18,Matriser!$A$3:$H$130,5,FALSE)),"-"))</f>
        <v/>
      </c>
      <c r="V18" s="42" t="str">
        <f>IF(ISBLANK(D18),"",IF(L18&gt;0,IF(E18="Pool 3","-",VLOOKUP(L18,Matriser!$A$3:$H$130,4,FALSE)),"-"))</f>
        <v/>
      </c>
      <c r="W18" s="41" t="str">
        <f>IF(ISBLANK(D18),"",IF(L18&gt;0,IF(E18="Pool 3","-",VLOOKUP(L18,Matriser!$A$3:$H$130,3,FALSE)),"-"))</f>
        <v/>
      </c>
      <c r="X18" s="42">
        <f>IF(ISBLANK(D18),"",IF(L18&gt;0,IF(AND(E18="Pool 3",M18&gt;1),VLOOKUP(M18,Matriser!$A$3:$J$45,9,FALSE),VLOOKUP(L18,Matriser!$A$3:$H$130,2,FALSE)),"-"))</f>
        <v>1</v>
      </c>
      <c r="Y18" s="48">
        <f t="shared" si="4"/>
        <v>13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x14ac:dyDescent="0.35">
      <c r="A19" s="15">
        <v>9</v>
      </c>
      <c r="B19" s="10"/>
      <c r="C19" s="87" t="s">
        <v>117</v>
      </c>
      <c r="D19" s="87">
        <v>18</v>
      </c>
      <c r="E19" s="11" t="s">
        <v>94</v>
      </c>
      <c r="F19" s="11" t="s">
        <v>63</v>
      </c>
      <c r="G19" s="100"/>
      <c r="H19" s="12">
        <f t="shared" si="10"/>
        <v>0</v>
      </c>
      <c r="I19" s="12">
        <f>IF(ISBLANK(D19),"",IF(AND(F19&gt;0,OR(E19="Pool 1",E19="Pool 2",E19="Pool 3")),IF(D19&lt;3,0,IF(F19="3-er pulje",VLOOKUP(D19,Matriser!$J$3:$N$130,2,FALSE),IF(F19="4-er pulje",VLOOKUP(D19,Matriser!$J$3:$S$130,6,FALSE)))),"-"))</f>
        <v>6</v>
      </c>
      <c r="J19" s="13">
        <f>IF(ISBLANK(D19),"",IF(AND(F19&gt;0,OR(E19="Pool 1",E19="Pool 2",E19="Pool 3")),IF(D19&lt;3,0,IF(F19="3-er pulje",VLOOKUP(D19,Matriser!$J$3:$N$130,3,FALSE),IF(F19="4-er pulje",VLOOKUP(D19,Matriser!$J$3:$S$130,7,FALSE)))),"-"))</f>
        <v>0</v>
      </c>
      <c r="K19" s="13">
        <f t="shared" si="11"/>
        <v>0</v>
      </c>
      <c r="L19" s="34">
        <f t="shared" si="12"/>
        <v>6</v>
      </c>
      <c r="M19" s="41">
        <f t="shared" si="13"/>
        <v>6</v>
      </c>
      <c r="N19" s="35"/>
      <c r="O19" s="36">
        <f t="shared" si="14"/>
        <v>3</v>
      </c>
      <c r="P19" s="36">
        <f t="shared" si="15"/>
        <v>6</v>
      </c>
      <c r="Q19" s="42">
        <f>IF(ISBLANK(D19),"",IF(SUM(H19:K19)&gt;0,IF(OR(E19="Pool 1",E19="Pool 2",E19="Pool 3"),IF(F19="3-er pulje",VLOOKUP(D19,Matriser!$J$3:$N$130,4,FALSE),IF(F19="4-er pulje",VLOOKUP(D19,Matriser!$J$3:$S$130,8,FALSE))),0),"-"))</f>
        <v>18</v>
      </c>
      <c r="R19" s="41" t="str">
        <f>IF(ISBLANK(D19),"",IF(L19&gt;0,IF(E19="Pool 3","-",VLOOKUP(L19,Matriser!$A$3:$H$130,8,FALSE)),"-"))</f>
        <v/>
      </c>
      <c r="S19" s="36" t="str">
        <f>IF(ISBLANK(D19),"",IF(L19&gt;0,IF(E19="Pool 3","-",VLOOKUP(L19,Matriser!$A$3:$H$130,7,FALSE)),"-"))</f>
        <v/>
      </c>
      <c r="T19" s="36" t="str">
        <f>IF(ISBLANK(D19),"",IF(L19&gt;0,IF(E19="Pool 3","-",VLOOKUP(L19,Matriser!$A$3:$H$130,6,FALSE)),"-"))</f>
        <v/>
      </c>
      <c r="U19" s="36" t="str">
        <f>IF(ISBLANK(D19),"",IF(L19&gt;0,IF(E19="Pool 3","-",VLOOKUP(L19,Matriser!$A$3:$H$130,5,FALSE)),"-"))</f>
        <v/>
      </c>
      <c r="V19" s="42">
        <f>IF(ISBLANK(D19),"",IF(L19&gt;0,IF(E19="Pool 3","-",VLOOKUP(L19,Matriser!$A$3:$H$130,4,FALSE)),"-"))</f>
        <v>2</v>
      </c>
      <c r="W19" s="41">
        <f>IF(ISBLANK(D19),"",IF(L19&gt;0,IF(E19="Pool 3","-",VLOOKUP(L19,Matriser!$A$3:$H$130,3,FALSE)),"-"))</f>
        <v>2</v>
      </c>
      <c r="X19" s="42">
        <f>IF(ISBLANK(D19),"",IF(L19&gt;0,IF(AND(E19="Pool 3",M19&gt;1),VLOOKUP(M19,Matriser!$A$3:$J$45,9,FALSE),VLOOKUP(L19,Matriser!$A$3:$H$130,2,FALSE)),"-"))</f>
        <v>1</v>
      </c>
      <c r="Y19" s="48">
        <f t="shared" si="4"/>
        <v>23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x14ac:dyDescent="0.35">
      <c r="A20" s="15">
        <v>10</v>
      </c>
      <c r="B20" s="10"/>
      <c r="C20" s="87" t="s">
        <v>115</v>
      </c>
      <c r="D20" s="87">
        <v>1</v>
      </c>
      <c r="E20" s="11" t="s">
        <v>94</v>
      </c>
      <c r="F20" s="11" t="s">
        <v>63</v>
      </c>
      <c r="G20" s="100"/>
      <c r="H20" s="12">
        <f t="shared" si="10"/>
        <v>0</v>
      </c>
      <c r="I20" s="12">
        <f>IF(ISBLANK(D20),"",IF(AND(F20&gt;0,OR(E20="Pool 1",E20="Pool 2",E20="Pool 3")),IF(D20&lt;3,0,IF(F20="3-er pulje",VLOOKUP(D20,Matriser!$J$3:$N$130,2,FALSE),IF(F20="4-er pulje",VLOOKUP(D20,Matriser!$J$3:$S$130,6,FALSE)))),"-"))</f>
        <v>0</v>
      </c>
      <c r="J20" s="13">
        <f>IF(ISBLANK(D20),"",IF(AND(F20&gt;0,OR(E20="Pool 1",E20="Pool 2",E20="Pool 3")),IF(D20&lt;3,0,IF(F20="3-er pulje",VLOOKUP(D20,Matriser!$J$3:$N$130,3,FALSE),IF(F20="4-er pulje",VLOOKUP(D20,Matriser!$J$3:$S$130,7,FALSE)))),"-"))</f>
        <v>0</v>
      </c>
      <c r="K20" s="13">
        <f t="shared" si="11"/>
        <v>0</v>
      </c>
      <c r="L20" s="34">
        <f t="shared" si="12"/>
        <v>0</v>
      </c>
      <c r="M20" s="41" t="str">
        <f t="shared" si="13"/>
        <v>-</v>
      </c>
      <c r="N20" s="35"/>
      <c r="O20" s="36" t="str">
        <f t="shared" si="14"/>
        <v>-</v>
      </c>
      <c r="P20" s="36" t="str">
        <f t="shared" si="15"/>
        <v>-</v>
      </c>
      <c r="Q20" s="42" t="str">
        <f>IF(ISBLANK(D20),"",IF(SUM(H20:K20)&gt;0,IF(OR(E20="Pool 1",E20="Pool 2",E20="Pool 3"),IF(F20="3-er pulje",VLOOKUP(D20,Matriser!$J$3:$N$130,4,FALSE),IF(F20="4-er pulje",VLOOKUP(D20,Matriser!$J$3:$S$130,8,FALSE))),0),"-"))</f>
        <v>-</v>
      </c>
      <c r="R20" s="41" t="str">
        <f>IF(ISBLANK(D20),"",IF(L20&gt;0,IF(E20="Pool 3","-",VLOOKUP(L20,Matriser!$A$3:$H$130,8,FALSE)),"-"))</f>
        <v>-</v>
      </c>
      <c r="S20" s="36" t="str">
        <f>IF(ISBLANK(D20),"",IF(L20&gt;0,IF(E20="Pool 3","-",VLOOKUP(L20,Matriser!$A$3:$H$130,7,FALSE)),"-"))</f>
        <v>-</v>
      </c>
      <c r="T20" s="36" t="str">
        <f>IF(ISBLANK(D20),"",IF(L20&gt;0,IF(E20="Pool 3","-",VLOOKUP(L20,Matriser!$A$3:$H$130,6,FALSE)),"-"))</f>
        <v>-</v>
      </c>
      <c r="U20" s="36" t="str">
        <f>IF(ISBLANK(D20),"",IF(L20&gt;0,IF(E20="Pool 3","-",VLOOKUP(L20,Matriser!$A$3:$H$130,5,FALSE)),"-"))</f>
        <v>-</v>
      </c>
      <c r="V20" s="42" t="str">
        <f>IF(ISBLANK(D20),"",IF(L20&gt;0,IF(E20="Pool 3","-",VLOOKUP(L20,Matriser!$A$3:$H$130,4,FALSE)),"-"))</f>
        <v>-</v>
      </c>
      <c r="W20" s="41" t="str">
        <f>IF(ISBLANK(D20),"",IF(L20&gt;0,IF(E20="Pool 3","-",VLOOKUP(L20,Matriser!$A$3:$H$130,3,FALSE)),"-"))</f>
        <v>-</v>
      </c>
      <c r="X20" s="42" t="str">
        <f>IF(ISBLANK(D20),"",IF(L20&gt;0,IF(AND(E20="Pool 3",M20&gt;1),VLOOKUP(M20,Matriser!$A$3:$J$45,9,FALSE),VLOOKUP(L20,Matriser!$A$3:$H$130,2,FALSE)),"-"))</f>
        <v>-</v>
      </c>
      <c r="Y20" s="48">
        <f t="shared" si="4"/>
        <v>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x14ac:dyDescent="0.35">
      <c r="A21" s="15">
        <v>11</v>
      </c>
      <c r="B21" s="10"/>
      <c r="C21" s="87" t="s">
        <v>111</v>
      </c>
      <c r="D21" s="87">
        <v>13</v>
      </c>
      <c r="E21" s="11" t="s">
        <v>94</v>
      </c>
      <c r="F21" s="11" t="s">
        <v>63</v>
      </c>
      <c r="G21" s="100"/>
      <c r="H21" s="12">
        <f t="shared" si="10"/>
        <v>0</v>
      </c>
      <c r="I21" s="12">
        <f>IF(ISBLANK(D21),"",IF(AND(F21&gt;0,OR(E21="Pool 1",E21="Pool 2",E21="Pool 3")),IF(D21&lt;3,0,IF(F21="3-er pulje",VLOOKUP(D21,Matriser!$J$3:$N$130,2,FALSE),IF(F21="4-er pulje",VLOOKUP(D21,Matriser!$J$3:$S$130,6,FALSE)))),"-"))</f>
        <v>3</v>
      </c>
      <c r="J21" s="13">
        <f>IF(ISBLANK(D21),"",IF(AND(F21&gt;0,OR(E21="Pool 1",E21="Pool 2",E21="Pool 3")),IF(D21&lt;3,0,IF(F21="3-er pulje",VLOOKUP(D21,Matriser!$J$3:$N$130,3,FALSE),IF(F21="4-er pulje",VLOOKUP(D21,Matriser!$J$3:$S$130,7,FALSE)))),"-"))</f>
        <v>1</v>
      </c>
      <c r="K21" s="13">
        <f t="shared" si="11"/>
        <v>0</v>
      </c>
      <c r="L21" s="34">
        <f t="shared" si="12"/>
        <v>4</v>
      </c>
      <c r="M21" s="41">
        <f t="shared" si="13"/>
        <v>4</v>
      </c>
      <c r="N21" s="35"/>
      <c r="O21" s="36">
        <f t="shared" si="14"/>
        <v>3</v>
      </c>
      <c r="P21" s="36">
        <f t="shared" si="15"/>
        <v>5</v>
      </c>
      <c r="Q21" s="42">
        <f>IF(ISBLANK(D21),"",IF(SUM(H21:K21)&gt;0,IF(OR(E21="Pool 1",E21="Pool 2",E21="Pool 3"),IF(F21="3-er pulje",VLOOKUP(D21,Matriser!$J$3:$N$130,4,FALSE),IF(F21="4-er pulje",VLOOKUP(D21,Matriser!$J$3:$S$130,8,FALSE))),0),"-"))</f>
        <v>15</v>
      </c>
      <c r="R21" s="41" t="str">
        <f>IF(ISBLANK(D21),"",IF(L21&gt;0,IF(E21="Pool 3","-",VLOOKUP(L21,Matriser!$A$3:$H$130,8,FALSE)),"-"))</f>
        <v/>
      </c>
      <c r="S21" s="36" t="str">
        <f>IF(ISBLANK(D21),"",IF(L21&gt;0,IF(E21="Pool 3","-",VLOOKUP(L21,Matriser!$A$3:$H$130,7,FALSE)),"-"))</f>
        <v/>
      </c>
      <c r="T21" s="36" t="str">
        <f>IF(ISBLANK(D21),"",IF(L21&gt;0,IF(E21="Pool 3","-",VLOOKUP(L21,Matriser!$A$3:$H$130,6,FALSE)),"-"))</f>
        <v/>
      </c>
      <c r="U21" s="36" t="str">
        <f>IF(ISBLANK(D21),"",IF(L21&gt;0,IF(E21="Pool 3","-",VLOOKUP(L21,Matriser!$A$3:$H$130,5,FALSE)),"-"))</f>
        <v/>
      </c>
      <c r="V21" s="42" t="str">
        <f>IF(ISBLANK(D21),"",IF(L21&gt;0,IF(E21="Pool 3","-",VLOOKUP(L21,Matriser!$A$3:$H$130,4,FALSE)),"-"))</f>
        <v/>
      </c>
      <c r="W21" s="41">
        <f>IF(ISBLANK(D21),"",IF(L21&gt;0,IF(E21="Pool 3","-",VLOOKUP(L21,Matriser!$A$3:$H$130,3,FALSE)),"-"))</f>
        <v>2</v>
      </c>
      <c r="X21" s="42">
        <f>IF(ISBLANK(D21),"",IF(L21&gt;0,IF(AND(E21="Pool 3",M21&gt;1),VLOOKUP(M21,Matriser!$A$3:$J$45,9,FALSE),VLOOKUP(L21,Matriser!$A$3:$H$130,2,FALSE)),"-"))</f>
        <v>1</v>
      </c>
      <c r="Y21" s="48">
        <f t="shared" si="4"/>
        <v>18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x14ac:dyDescent="0.35">
      <c r="A22" s="15">
        <v>12</v>
      </c>
      <c r="B22" s="10"/>
      <c r="C22" s="87" t="s">
        <v>114</v>
      </c>
      <c r="D22" s="87">
        <v>7</v>
      </c>
      <c r="E22" s="11" t="s">
        <v>94</v>
      </c>
      <c r="F22" s="11" t="s">
        <v>63</v>
      </c>
      <c r="G22" s="100"/>
      <c r="H22" s="12">
        <f t="shared" si="10"/>
        <v>0</v>
      </c>
      <c r="I22" s="12">
        <f>IF(ISBLANK(D22),"",IF(AND(F22&gt;0,OR(E22="Pool 1",E22="Pool 2",E22="Pool 3")),IF(D22&lt;3,0,IF(F22="3-er pulje",VLOOKUP(D22,Matriser!$J$3:$N$130,2,FALSE),IF(F22="4-er pulje",VLOOKUP(D22,Matriser!$J$3:$S$130,6,FALSE)))),"-"))</f>
        <v>1</v>
      </c>
      <c r="J22" s="13">
        <f>IF(ISBLANK(D22),"",IF(AND(F22&gt;0,OR(E22="Pool 1",E22="Pool 2",E22="Pool 3")),IF(D22&lt;3,0,IF(F22="3-er pulje",VLOOKUP(D22,Matriser!$J$3:$N$130,3,FALSE),IF(F22="4-er pulje",VLOOKUP(D22,Matriser!$J$3:$S$130,7,FALSE)))),"-"))</f>
        <v>1</v>
      </c>
      <c r="K22" s="13">
        <f t="shared" si="11"/>
        <v>0</v>
      </c>
      <c r="L22" s="34">
        <f t="shared" si="12"/>
        <v>2</v>
      </c>
      <c r="M22" s="41">
        <f t="shared" si="13"/>
        <v>2</v>
      </c>
      <c r="N22" s="35"/>
      <c r="O22" s="36">
        <f t="shared" si="14"/>
        <v>3</v>
      </c>
      <c r="P22" s="36">
        <f t="shared" si="15"/>
        <v>3</v>
      </c>
      <c r="Q22" s="42">
        <f>IF(ISBLANK(D22),"",IF(SUM(H22:K22)&gt;0,IF(OR(E22="Pool 1",E22="Pool 2",E22="Pool 3"),IF(F22="3-er pulje",VLOOKUP(D22,Matriser!$J$3:$N$130,4,FALSE),IF(F22="4-er pulje",VLOOKUP(D22,Matriser!$J$3:$S$130,8,FALSE))),0),"-"))</f>
        <v>9</v>
      </c>
      <c r="R22" s="41" t="str">
        <f>IF(ISBLANK(D22),"",IF(L22&gt;0,IF(E22="Pool 3","-",VLOOKUP(L22,Matriser!$A$3:$H$130,8,FALSE)),"-"))</f>
        <v/>
      </c>
      <c r="S22" s="36" t="str">
        <f>IF(ISBLANK(D22),"",IF(L22&gt;0,IF(E22="Pool 3","-",VLOOKUP(L22,Matriser!$A$3:$H$130,7,FALSE)),"-"))</f>
        <v/>
      </c>
      <c r="T22" s="36" t="str">
        <f>IF(ISBLANK(D22),"",IF(L22&gt;0,IF(E22="Pool 3","-",VLOOKUP(L22,Matriser!$A$3:$H$130,6,FALSE)),"-"))</f>
        <v/>
      </c>
      <c r="U22" s="36" t="str">
        <f>IF(ISBLANK(D22),"",IF(L22&gt;0,IF(E22="Pool 3","-",VLOOKUP(L22,Matriser!$A$3:$H$130,5,FALSE)),"-"))</f>
        <v/>
      </c>
      <c r="V22" s="42" t="str">
        <f>IF(ISBLANK(D22),"",IF(L22&gt;0,IF(E22="Pool 3","-",VLOOKUP(L22,Matriser!$A$3:$H$130,4,FALSE)),"-"))</f>
        <v/>
      </c>
      <c r="W22" s="41" t="str">
        <f>IF(ISBLANK(D22),"",IF(L22&gt;0,IF(E22="Pool 3","-",VLOOKUP(L22,Matriser!$A$3:$H$130,3,FALSE)),"-"))</f>
        <v/>
      </c>
      <c r="X22" s="42">
        <f>IF(ISBLANK(D22),"",IF(L22&gt;0,IF(AND(E22="Pool 3",M22&gt;1),VLOOKUP(M22,Matriser!$A$3:$J$45,9,FALSE),VLOOKUP(L22,Matriser!$A$3:$H$130,2,FALSE)),"-"))</f>
        <v>1</v>
      </c>
      <c r="Y22" s="48">
        <f t="shared" si="4"/>
        <v>10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x14ac:dyDescent="0.35">
      <c r="A23" s="15">
        <v>13</v>
      </c>
      <c r="B23" s="10"/>
      <c r="C23" s="87" t="s">
        <v>121</v>
      </c>
      <c r="D23" s="87">
        <v>4</v>
      </c>
      <c r="E23" s="11" t="s">
        <v>94</v>
      </c>
      <c r="F23" s="11" t="s">
        <v>63</v>
      </c>
      <c r="G23" s="100"/>
      <c r="H23" s="12">
        <f t="shared" si="10"/>
        <v>0</v>
      </c>
      <c r="I23" s="12">
        <f>IF(ISBLANK(D23),"",IF(AND(F23&gt;0,OR(E23="Pool 1",E23="Pool 2",E23="Pool 3")),IF(D23&lt;3,0,IF(F23="3-er pulje",VLOOKUP(D23,Matriser!$J$3:$N$130,2,FALSE),IF(F23="4-er pulje",VLOOKUP(D23,Matriser!$J$3:$S$130,6,FALSE)))),"-"))</f>
        <v>0</v>
      </c>
      <c r="J23" s="13">
        <f>IF(ISBLANK(D23),"",IF(AND(F23&gt;0,OR(E23="Pool 1",E23="Pool 2",E23="Pool 3")),IF(D23&lt;3,0,IF(F23="3-er pulje",VLOOKUP(D23,Matriser!$J$3:$N$130,3,FALSE),IF(F23="4-er pulje",VLOOKUP(D23,Matriser!$J$3:$S$130,7,FALSE)))),"-"))</f>
        <v>1</v>
      </c>
      <c r="K23" s="13">
        <f t="shared" si="11"/>
        <v>0</v>
      </c>
      <c r="L23" s="34">
        <f t="shared" si="12"/>
        <v>0</v>
      </c>
      <c r="M23" s="41">
        <f t="shared" si="13"/>
        <v>1</v>
      </c>
      <c r="N23" s="35"/>
      <c r="O23" s="36">
        <f t="shared" si="14"/>
        <v>3</v>
      </c>
      <c r="P23" s="36">
        <f t="shared" si="15"/>
        <v>2</v>
      </c>
      <c r="Q23" s="42">
        <f>IF(ISBLANK(D23),"",IF(SUM(H23:K23)&gt;0,IF(OR(E23="Pool 1",E23="Pool 2",E23="Pool 3"),IF(F23="3-er pulje",VLOOKUP(D23,Matriser!$J$3:$N$130,4,FALSE),IF(F23="4-er pulje",VLOOKUP(D23,Matriser!$J$3:$S$130,8,FALSE))),0),"-"))</f>
        <v>6</v>
      </c>
      <c r="R23" s="41" t="str">
        <f>IF(ISBLANK(D23),"",IF(L23&gt;0,IF(E23="Pool 3","-",VLOOKUP(L23,Matriser!$A$3:$H$130,8,FALSE)),"-"))</f>
        <v>-</v>
      </c>
      <c r="S23" s="36" t="str">
        <f>IF(ISBLANK(D23),"",IF(L23&gt;0,IF(E23="Pool 3","-",VLOOKUP(L23,Matriser!$A$3:$H$130,7,FALSE)),"-"))</f>
        <v>-</v>
      </c>
      <c r="T23" s="36" t="str">
        <f>IF(ISBLANK(D23),"",IF(L23&gt;0,IF(E23="Pool 3","-",VLOOKUP(L23,Matriser!$A$3:$H$130,6,FALSE)),"-"))</f>
        <v>-</v>
      </c>
      <c r="U23" s="36" t="str">
        <f>IF(ISBLANK(D23),"",IF(L23&gt;0,IF(E23="Pool 3","-",VLOOKUP(L23,Matriser!$A$3:$H$130,5,FALSE)),"-"))</f>
        <v>-</v>
      </c>
      <c r="V23" s="42" t="str">
        <f>IF(ISBLANK(D23),"",IF(L23&gt;0,IF(E23="Pool 3","-",VLOOKUP(L23,Matriser!$A$3:$H$130,4,FALSE)),"-"))</f>
        <v>-</v>
      </c>
      <c r="W23" s="41" t="str">
        <f>IF(ISBLANK(D23),"",IF(L23&gt;0,IF(E23="Pool 3","-",VLOOKUP(L23,Matriser!$A$3:$H$130,3,FALSE)),"-"))</f>
        <v>-</v>
      </c>
      <c r="X23" s="42" t="str">
        <f>IF(ISBLANK(D23),"",IF(L23&gt;0,IF(AND(E23="Pool 3",M23&gt;1),VLOOKUP(M23,Matriser!$A$3:$J$45,9,FALSE),VLOOKUP(L23,Matriser!$A$3:$H$130,2,FALSE)),"-"))</f>
        <v>-</v>
      </c>
      <c r="Y23" s="48">
        <f t="shared" si="4"/>
        <v>6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x14ac:dyDescent="0.35">
      <c r="A24" s="15">
        <v>14</v>
      </c>
      <c r="B24" s="10"/>
      <c r="C24" s="87" t="s">
        <v>122</v>
      </c>
      <c r="D24" s="87">
        <v>1</v>
      </c>
      <c r="E24" s="11" t="s">
        <v>94</v>
      </c>
      <c r="F24" s="11" t="s">
        <v>63</v>
      </c>
      <c r="G24" s="100"/>
      <c r="H24" s="12">
        <f t="shared" si="10"/>
        <v>0</v>
      </c>
      <c r="I24" s="12">
        <f>IF(ISBLANK(D24),"",IF(AND(F24&gt;0,OR(E24="Pool 1",E24="Pool 2",E24="Pool 3")),IF(D24&lt;3,0,IF(F24="3-er pulje",VLOOKUP(D24,Matriser!$J$3:$N$130,2,FALSE),IF(F24="4-er pulje",VLOOKUP(D24,Matriser!$J$3:$S$130,6,FALSE)))),"-"))</f>
        <v>0</v>
      </c>
      <c r="J24" s="13">
        <f>IF(ISBLANK(D24),"",IF(AND(F24&gt;0,OR(E24="Pool 1",E24="Pool 2",E24="Pool 3")),IF(D24&lt;3,0,IF(F24="3-er pulje",VLOOKUP(D24,Matriser!$J$3:$N$130,3,FALSE),IF(F24="4-er pulje",VLOOKUP(D24,Matriser!$J$3:$S$130,7,FALSE)))),"-"))</f>
        <v>0</v>
      </c>
      <c r="K24" s="13">
        <f t="shared" si="11"/>
        <v>0</v>
      </c>
      <c r="L24" s="34">
        <f t="shared" si="12"/>
        <v>0</v>
      </c>
      <c r="M24" s="41" t="str">
        <f t="shared" si="13"/>
        <v>-</v>
      </c>
      <c r="N24" s="35"/>
      <c r="O24" s="36" t="str">
        <f t="shared" si="14"/>
        <v>-</v>
      </c>
      <c r="P24" s="36" t="str">
        <f t="shared" si="15"/>
        <v>-</v>
      </c>
      <c r="Q24" s="42" t="str">
        <f>IF(ISBLANK(D24),"",IF(SUM(H24:K24)&gt;0,IF(OR(E24="Pool 1",E24="Pool 2",E24="Pool 3"),IF(F24="3-er pulje",VLOOKUP(D24,Matriser!$J$3:$N$130,4,FALSE),IF(F24="4-er pulje",VLOOKUP(D24,Matriser!$J$3:$S$130,8,FALSE))),0),"-"))</f>
        <v>-</v>
      </c>
      <c r="R24" s="41" t="str">
        <f>IF(ISBLANK(D24),"",IF(L24&gt;0,IF(E24="Pool 3","-",VLOOKUP(L24,Matriser!$A$3:$H$130,8,FALSE)),"-"))</f>
        <v>-</v>
      </c>
      <c r="S24" s="36" t="str">
        <f>IF(ISBLANK(D24),"",IF(L24&gt;0,IF(E24="Pool 3","-",VLOOKUP(L24,Matriser!$A$3:$H$130,7,FALSE)),"-"))</f>
        <v>-</v>
      </c>
      <c r="T24" s="36" t="str">
        <f>IF(ISBLANK(D24),"",IF(L24&gt;0,IF(E24="Pool 3","-",VLOOKUP(L24,Matriser!$A$3:$H$130,6,FALSE)),"-"))</f>
        <v>-</v>
      </c>
      <c r="U24" s="36" t="str">
        <f>IF(ISBLANK(D24),"",IF(L24&gt;0,IF(E24="Pool 3","-",VLOOKUP(L24,Matriser!$A$3:$H$130,5,FALSE)),"-"))</f>
        <v>-</v>
      </c>
      <c r="V24" s="42" t="str">
        <f>IF(ISBLANK(D24),"",IF(L24&gt;0,IF(E24="Pool 3","-",VLOOKUP(L24,Matriser!$A$3:$H$130,4,FALSE)),"-"))</f>
        <v>-</v>
      </c>
      <c r="W24" s="41" t="str">
        <f>IF(ISBLANK(D24),"",IF(L24&gt;0,IF(E24="Pool 3","-",VLOOKUP(L24,Matriser!$A$3:$H$130,3,FALSE)),"-"))</f>
        <v>-</v>
      </c>
      <c r="X24" s="42" t="str">
        <f>IF(ISBLANK(D24),"",IF(L24&gt;0,IF(AND(E24="Pool 3",M24&gt;1),VLOOKUP(M24,Matriser!$A$3:$J$45,9,FALSE),VLOOKUP(L24,Matriser!$A$3:$H$130,2,FALSE)),"-"))</f>
        <v>-</v>
      </c>
      <c r="Y24" s="48">
        <f t="shared" si="4"/>
        <v>0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x14ac:dyDescent="0.35">
      <c r="A25" s="15">
        <v>15</v>
      </c>
      <c r="B25" s="10"/>
      <c r="C25" s="10" t="s">
        <v>118</v>
      </c>
      <c r="D25" s="87">
        <v>13</v>
      </c>
      <c r="E25" s="11" t="s">
        <v>94</v>
      </c>
      <c r="F25" s="11" t="s">
        <v>63</v>
      </c>
      <c r="G25" s="100"/>
      <c r="H25" s="12">
        <f t="shared" si="10"/>
        <v>0</v>
      </c>
      <c r="I25" s="12">
        <f>IF(ISBLANK(D25),"",IF(AND(F25&gt;0,OR(E25="Pool 1",E25="Pool 2",E25="Pool 3")),IF(D25&lt;3,0,IF(F25="3-er pulje",VLOOKUP(D25,Matriser!$J$3:$N$130,2,FALSE),IF(F25="4-er pulje",VLOOKUP(D25,Matriser!$J$3:$S$130,6,FALSE)))),"-"))</f>
        <v>3</v>
      </c>
      <c r="J25" s="13">
        <f>IF(ISBLANK(D25),"",IF(AND(F25&gt;0,OR(E25="Pool 1",E25="Pool 2",E25="Pool 3")),IF(D25&lt;3,0,IF(F25="3-er pulje",VLOOKUP(D25,Matriser!$J$3:$N$130,3,FALSE),IF(F25="4-er pulje",VLOOKUP(D25,Matriser!$J$3:$S$130,7,FALSE)))),"-"))</f>
        <v>1</v>
      </c>
      <c r="K25" s="13">
        <f t="shared" si="11"/>
        <v>0</v>
      </c>
      <c r="L25" s="34">
        <f t="shared" si="12"/>
        <v>4</v>
      </c>
      <c r="M25" s="41">
        <f t="shared" si="13"/>
        <v>4</v>
      </c>
      <c r="N25" s="35"/>
      <c r="O25" s="36">
        <f t="shared" si="14"/>
        <v>3</v>
      </c>
      <c r="P25" s="36">
        <f t="shared" si="15"/>
        <v>5</v>
      </c>
      <c r="Q25" s="42">
        <f>IF(ISBLANK(D25),"",IF(SUM(H25:K25)&gt;0,IF(OR(E25="Pool 1",E25="Pool 2",E25="Pool 3"),IF(F25="3-er pulje",VLOOKUP(D25,Matriser!$J$3:$N$130,4,FALSE),IF(F25="4-er pulje",VLOOKUP(D25,Matriser!$J$3:$S$130,8,FALSE))),0),"-"))</f>
        <v>15</v>
      </c>
      <c r="R25" s="41" t="str">
        <f>IF(ISBLANK(D25),"",IF(L25&gt;0,IF(E25="Pool 3","-",VLOOKUP(L25,Matriser!$A$3:$H$130,8,FALSE)),"-"))</f>
        <v/>
      </c>
      <c r="S25" s="36" t="str">
        <f>IF(ISBLANK(D25),"",IF(L25&gt;0,IF(E25="Pool 3","-",VLOOKUP(L25,Matriser!$A$3:$H$130,7,FALSE)),"-"))</f>
        <v/>
      </c>
      <c r="T25" s="36" t="str">
        <f>IF(ISBLANK(D25),"",IF(L25&gt;0,IF(E25="Pool 3","-",VLOOKUP(L25,Matriser!$A$3:$H$130,6,FALSE)),"-"))</f>
        <v/>
      </c>
      <c r="U25" s="36" t="str">
        <f>IF(ISBLANK(D25),"",IF(L25&gt;0,IF(E25="Pool 3","-",VLOOKUP(L25,Matriser!$A$3:$H$130,5,FALSE)),"-"))</f>
        <v/>
      </c>
      <c r="V25" s="42" t="str">
        <f>IF(ISBLANK(D25),"",IF(L25&gt;0,IF(E25="Pool 3","-",VLOOKUP(L25,Matriser!$A$3:$H$130,4,FALSE)),"-"))</f>
        <v/>
      </c>
      <c r="W25" s="41">
        <f>IF(ISBLANK(D25),"",IF(L25&gt;0,IF(E25="Pool 3","-",VLOOKUP(L25,Matriser!$A$3:$H$130,3,FALSE)),"-"))</f>
        <v>2</v>
      </c>
      <c r="X25" s="42">
        <f>IF(ISBLANK(D25),"",IF(L25&gt;0,IF(AND(E25="Pool 3",M25&gt;1),VLOOKUP(M25,Matriser!$A$3:$J$45,9,FALSE),VLOOKUP(L25,Matriser!$A$3:$H$130,2,FALSE)),"-"))</f>
        <v>1</v>
      </c>
      <c r="Y25" s="48">
        <f t="shared" si="4"/>
        <v>18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x14ac:dyDescent="0.35">
      <c r="A26" s="15">
        <v>16</v>
      </c>
      <c r="B26" s="10"/>
      <c r="C26" s="10" t="s">
        <v>123</v>
      </c>
      <c r="D26" s="87">
        <v>8</v>
      </c>
      <c r="E26" s="11" t="s">
        <v>94</v>
      </c>
      <c r="F26" s="11" t="s">
        <v>63</v>
      </c>
      <c r="G26" s="100"/>
      <c r="H26" s="12">
        <f t="shared" si="10"/>
        <v>0</v>
      </c>
      <c r="I26" s="12">
        <f>IF(ISBLANK(D26),"",IF(AND(F26&gt;0,OR(E26="Pool 1",E26="Pool 2",E26="Pool 3")),IF(D26&lt;3,0,IF(F26="3-er pulje",VLOOKUP(D26,Matriser!$J$3:$N$130,2,FALSE),IF(F26="4-er pulje",VLOOKUP(D26,Matriser!$J$3:$S$130,6,FALSE)))),"-"))</f>
        <v>0</v>
      </c>
      <c r="J26" s="13">
        <f>IF(ISBLANK(D26),"",IF(AND(F26&gt;0,OR(E26="Pool 1",E26="Pool 2",E26="Pool 3")),IF(D26&lt;3,0,IF(F26="3-er pulje",VLOOKUP(D26,Matriser!$J$3:$N$130,3,FALSE),IF(F26="4-er pulje",VLOOKUP(D26,Matriser!$J$3:$S$130,7,FALSE)))),"-"))</f>
        <v>2</v>
      </c>
      <c r="K26" s="13">
        <f t="shared" si="11"/>
        <v>0</v>
      </c>
      <c r="L26" s="34">
        <f t="shared" si="12"/>
        <v>2</v>
      </c>
      <c r="M26" s="41">
        <f t="shared" si="13"/>
        <v>2</v>
      </c>
      <c r="N26" s="35"/>
      <c r="O26" s="36">
        <f t="shared" si="14"/>
        <v>3</v>
      </c>
      <c r="P26" s="36">
        <f t="shared" si="15"/>
        <v>4</v>
      </c>
      <c r="Q26" s="42">
        <f>IF(ISBLANK(D26),"",IF(SUM(H26:K26)&gt;0,IF(OR(E26="Pool 1",E26="Pool 2",E26="Pool 3"),IF(F26="3-er pulje",VLOOKUP(D26,Matriser!$J$3:$N$130,4,FALSE),IF(F26="4-er pulje",VLOOKUP(D26,Matriser!$J$3:$S$130,8,FALSE))),0),"-"))</f>
        <v>12</v>
      </c>
      <c r="R26" s="41" t="str">
        <f>IF(ISBLANK(D26),"",IF(L26&gt;0,IF(E26="Pool 3","-",VLOOKUP(L26,Matriser!$A$3:$H$130,8,FALSE)),"-"))</f>
        <v/>
      </c>
      <c r="S26" s="36" t="str">
        <f>IF(ISBLANK(D26),"",IF(L26&gt;0,IF(E26="Pool 3","-",VLOOKUP(L26,Matriser!$A$3:$H$130,7,FALSE)),"-"))</f>
        <v/>
      </c>
      <c r="T26" s="36" t="str">
        <f>IF(ISBLANK(D26),"",IF(L26&gt;0,IF(E26="Pool 3","-",VLOOKUP(L26,Matriser!$A$3:$H$130,6,FALSE)),"-"))</f>
        <v/>
      </c>
      <c r="U26" s="36" t="str">
        <f>IF(ISBLANK(D26),"",IF(L26&gt;0,IF(E26="Pool 3","-",VLOOKUP(L26,Matriser!$A$3:$H$130,5,FALSE)),"-"))</f>
        <v/>
      </c>
      <c r="V26" s="42" t="str">
        <f>IF(ISBLANK(D26),"",IF(L26&gt;0,IF(E26="Pool 3","-",VLOOKUP(L26,Matriser!$A$3:$H$130,4,FALSE)),"-"))</f>
        <v/>
      </c>
      <c r="W26" s="41" t="str">
        <f>IF(ISBLANK(D26),"",IF(L26&gt;0,IF(E26="Pool 3","-",VLOOKUP(L26,Matriser!$A$3:$H$130,3,FALSE)),"-"))</f>
        <v/>
      </c>
      <c r="X26" s="42">
        <f>IF(ISBLANK(D26),"",IF(L26&gt;0,IF(AND(E26="Pool 3",M26&gt;1),VLOOKUP(M26,Matriser!$A$3:$J$45,9,FALSE),VLOOKUP(L26,Matriser!$A$3:$H$130,2,FALSE)),"-"))</f>
        <v>1</v>
      </c>
      <c r="Y26" s="48">
        <f t="shared" si="4"/>
        <v>13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x14ac:dyDescent="0.35">
      <c r="A27" s="15">
        <v>17</v>
      </c>
      <c r="B27" s="10"/>
      <c r="C27" s="10" t="s">
        <v>124</v>
      </c>
      <c r="D27" s="87">
        <v>1</v>
      </c>
      <c r="E27" s="11" t="s">
        <v>94</v>
      </c>
      <c r="F27" s="11" t="s">
        <v>63</v>
      </c>
      <c r="G27" s="100"/>
      <c r="H27" s="12">
        <f t="shared" si="10"/>
        <v>0</v>
      </c>
      <c r="I27" s="12">
        <f>IF(ISBLANK(D27),"",IF(AND(F27&gt;0,OR(E27="Pool 1",E27="Pool 2",E27="Pool 3")),IF(D27&lt;3,0,IF(F27="3-er pulje",VLOOKUP(D27,Matriser!$J$3:$N$130,2,FALSE),IF(F27="4-er pulje",VLOOKUP(D27,Matriser!$J$3:$S$130,6,FALSE)))),"-"))</f>
        <v>0</v>
      </c>
      <c r="J27" s="13">
        <f>IF(ISBLANK(D27),"",IF(AND(F27&gt;0,OR(E27="Pool 1",E27="Pool 2",E27="Pool 3")),IF(D27&lt;3,0,IF(F27="3-er pulje",VLOOKUP(D27,Matriser!$J$3:$N$130,3,FALSE),IF(F27="4-er pulje",VLOOKUP(D27,Matriser!$J$3:$S$130,7,FALSE)))),"-"))</f>
        <v>0</v>
      </c>
      <c r="K27" s="13">
        <f t="shared" si="11"/>
        <v>0</v>
      </c>
      <c r="L27" s="34">
        <f t="shared" si="12"/>
        <v>0</v>
      </c>
      <c r="M27" s="41" t="str">
        <f t="shared" si="13"/>
        <v>-</v>
      </c>
      <c r="N27" s="35"/>
      <c r="O27" s="36" t="str">
        <f t="shared" si="14"/>
        <v>-</v>
      </c>
      <c r="P27" s="36" t="str">
        <f t="shared" si="15"/>
        <v>-</v>
      </c>
      <c r="Q27" s="42" t="str">
        <f>IF(ISBLANK(D27),"",IF(SUM(H27:K27)&gt;0,IF(OR(E27="Pool 1",E27="Pool 2",E27="Pool 3"),IF(F27="3-er pulje",VLOOKUP(D27,Matriser!$J$3:$N$130,4,FALSE),IF(F27="4-er pulje",VLOOKUP(D27,Matriser!$J$3:$S$130,8,FALSE))),0),"-"))</f>
        <v>-</v>
      </c>
      <c r="R27" s="41" t="str">
        <f>IF(ISBLANK(D27),"",IF(L27&gt;0,IF(E27="Pool 3","-",VLOOKUP(L27,Matriser!$A$3:$H$130,8,FALSE)),"-"))</f>
        <v>-</v>
      </c>
      <c r="S27" s="36" t="str">
        <f>IF(ISBLANK(D27),"",IF(L27&gt;0,IF(E27="Pool 3","-",VLOOKUP(L27,Matriser!$A$3:$H$130,7,FALSE)),"-"))</f>
        <v>-</v>
      </c>
      <c r="T27" s="36" t="str">
        <f>IF(ISBLANK(D27),"",IF(L27&gt;0,IF(E27="Pool 3","-",VLOOKUP(L27,Matriser!$A$3:$H$130,6,FALSE)),"-"))</f>
        <v>-</v>
      </c>
      <c r="U27" s="36" t="str">
        <f>IF(ISBLANK(D27),"",IF(L27&gt;0,IF(E27="Pool 3","-",VLOOKUP(L27,Matriser!$A$3:$H$130,5,FALSE)),"-"))</f>
        <v>-</v>
      </c>
      <c r="V27" s="42" t="str">
        <f>IF(ISBLANK(D27),"",IF(L27&gt;0,IF(E27="Pool 3","-",VLOOKUP(L27,Matriser!$A$3:$H$130,4,FALSE)),"-"))</f>
        <v>-</v>
      </c>
      <c r="W27" s="41" t="str">
        <f>IF(ISBLANK(D27),"",IF(L27&gt;0,IF(E27="Pool 3","-",VLOOKUP(L27,Matriser!$A$3:$H$130,3,FALSE)),"-"))</f>
        <v>-</v>
      </c>
      <c r="X27" s="42" t="str">
        <f>IF(ISBLANK(D27),"",IF(L27&gt;0,IF(AND(E27="Pool 3",M27&gt;1),VLOOKUP(M27,Matriser!$A$3:$J$45,9,FALSE),VLOOKUP(L27,Matriser!$A$3:$H$130,2,FALSE)),"-"))</f>
        <v>-</v>
      </c>
      <c r="Y27" s="48">
        <f t="shared" si="4"/>
        <v>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x14ac:dyDescent="0.35">
      <c r="A28" s="15">
        <v>18</v>
      </c>
      <c r="B28" s="10"/>
      <c r="C28" s="10" t="s">
        <v>125</v>
      </c>
      <c r="D28" s="87">
        <v>1</v>
      </c>
      <c r="E28" s="11" t="s">
        <v>94</v>
      </c>
      <c r="F28" s="11" t="s">
        <v>63</v>
      </c>
      <c r="G28" s="100"/>
      <c r="H28" s="12">
        <f t="shared" si="10"/>
        <v>0</v>
      </c>
      <c r="I28" s="12">
        <f>IF(ISBLANK(D28),"",IF(AND(F28&gt;0,OR(E28="Pool 1",E28="Pool 2",E28="Pool 3")),IF(D28&lt;3,0,IF(F28="3-er pulje",VLOOKUP(D28,Matriser!$J$3:$N$130,2,FALSE),IF(F28="4-er pulje",VLOOKUP(D28,Matriser!$J$3:$S$130,6,FALSE)))),"-"))</f>
        <v>0</v>
      </c>
      <c r="J28" s="13">
        <f>IF(ISBLANK(D28),"",IF(AND(F28&gt;0,OR(E28="Pool 1",E28="Pool 2",E28="Pool 3")),IF(D28&lt;3,0,IF(F28="3-er pulje",VLOOKUP(D28,Matriser!$J$3:$N$130,3,FALSE),IF(F28="4-er pulje",VLOOKUP(D28,Matriser!$J$3:$S$130,7,FALSE)))),"-"))</f>
        <v>0</v>
      </c>
      <c r="K28" s="13">
        <f t="shared" si="11"/>
        <v>0</v>
      </c>
      <c r="L28" s="34">
        <f t="shared" si="12"/>
        <v>0</v>
      </c>
      <c r="M28" s="41" t="str">
        <f t="shared" si="13"/>
        <v>-</v>
      </c>
      <c r="N28" s="35"/>
      <c r="O28" s="36" t="str">
        <f t="shared" si="14"/>
        <v>-</v>
      </c>
      <c r="P28" s="36" t="str">
        <f t="shared" si="15"/>
        <v>-</v>
      </c>
      <c r="Q28" s="42" t="str">
        <f>IF(ISBLANK(D28),"",IF(SUM(H28:K28)&gt;0,IF(OR(E28="Pool 1",E28="Pool 2",E28="Pool 3"),IF(F28="3-er pulje",VLOOKUP(D28,Matriser!$J$3:$N$130,4,FALSE),IF(F28="4-er pulje",VLOOKUP(D28,Matriser!$J$3:$S$130,8,FALSE))),0),"-"))</f>
        <v>-</v>
      </c>
      <c r="R28" s="41" t="str">
        <f>IF(ISBLANK(D28),"",IF(L28&gt;0,IF(E28="Pool 3","-",VLOOKUP(L28,Matriser!$A$3:$H$130,8,FALSE)),"-"))</f>
        <v>-</v>
      </c>
      <c r="S28" s="36" t="str">
        <f>IF(ISBLANK(D28),"",IF(L28&gt;0,IF(E28="Pool 3","-",VLOOKUP(L28,Matriser!$A$3:$H$130,7,FALSE)),"-"))</f>
        <v>-</v>
      </c>
      <c r="T28" s="36" t="str">
        <f>IF(ISBLANK(D28),"",IF(L28&gt;0,IF(E28="Pool 3","-",VLOOKUP(L28,Matriser!$A$3:$H$130,6,FALSE)),"-"))</f>
        <v>-</v>
      </c>
      <c r="U28" s="36" t="str">
        <f>IF(ISBLANK(D28),"",IF(L28&gt;0,IF(E28="Pool 3","-",VLOOKUP(L28,Matriser!$A$3:$H$130,5,FALSE)),"-"))</f>
        <v>-</v>
      </c>
      <c r="V28" s="42" t="str">
        <f>IF(ISBLANK(D28),"",IF(L28&gt;0,IF(E28="Pool 3","-",VLOOKUP(L28,Matriser!$A$3:$H$130,4,FALSE)),"-"))</f>
        <v>-</v>
      </c>
      <c r="W28" s="41" t="str">
        <f>IF(ISBLANK(D28),"",IF(L28&gt;0,IF(E28="Pool 3","-",VLOOKUP(L28,Matriser!$A$3:$H$130,3,FALSE)),"-"))</f>
        <v>-</v>
      </c>
      <c r="X28" s="42" t="str">
        <f>IF(ISBLANK(D28),"",IF(L28&gt;0,IF(AND(E28="Pool 3",M28&gt;1),VLOOKUP(M28,Matriser!$A$3:$J$45,9,FALSE),VLOOKUP(L28,Matriser!$A$3:$H$130,2,FALSE)),"-"))</f>
        <v>-</v>
      </c>
      <c r="Y28" s="48">
        <f t="shared" si="4"/>
        <v>0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x14ac:dyDescent="0.35">
      <c r="A29" s="15">
        <v>19</v>
      </c>
      <c r="B29" s="10"/>
      <c r="C29" s="10"/>
      <c r="D29" s="87"/>
      <c r="E29" s="11" t="s">
        <v>94</v>
      </c>
      <c r="F29" s="11" t="s">
        <v>63</v>
      </c>
      <c r="G29" s="100"/>
      <c r="H29" s="12" t="str">
        <f t="shared" si="10"/>
        <v/>
      </c>
      <c r="I29" s="12" t="str">
        <f>IF(ISBLANK(D29),"",IF(AND(F29&gt;0,OR(E29="Pool 1",E29="Pool 2",E29="Pool 3")),IF(D29&lt;3,0,IF(F29="3-er pulje",VLOOKUP(D29,Matriser!$J$3:$N$130,2,FALSE),IF(F29="4-er pulje",VLOOKUP(D29,Matriser!$J$3:$S$130,6,FALSE)))),"-"))</f>
        <v/>
      </c>
      <c r="J29" s="13" t="str">
        <f>IF(ISBLANK(D29),"",IF(AND(F29&gt;0,OR(E29="Pool 1",E29="Pool 2",E29="Pool 3")),IF(D29&lt;3,0,IF(F29="3-er pulje",VLOOKUP(D29,Matriser!$J$3:$N$130,3,FALSE),IF(F29="4-er pulje",VLOOKUP(D29,Matriser!$J$3:$S$130,7,FALSE)))),"-"))</f>
        <v/>
      </c>
      <c r="K29" s="13" t="str">
        <f t="shared" si="11"/>
        <v/>
      </c>
      <c r="L29" s="34" t="str">
        <f t="shared" si="12"/>
        <v/>
      </c>
      <c r="M29" s="41" t="str">
        <f t="shared" si="13"/>
        <v/>
      </c>
      <c r="N29" s="35"/>
      <c r="O29" s="36" t="str">
        <f t="shared" si="14"/>
        <v/>
      </c>
      <c r="P29" s="36" t="str">
        <f t="shared" si="15"/>
        <v/>
      </c>
      <c r="Q29" s="42" t="str">
        <f>IF(ISBLANK(D29),"",IF(SUM(H29:K29)&gt;0,IF(OR(E29="Pool 1",E29="Pool 2",E29="Pool 3"),IF(F29="3-er pulje",VLOOKUP(D29,Matriser!$J$3:$N$130,4,FALSE),IF(F29="4-er pulje",VLOOKUP(D29,Matriser!$J$3:$S$130,8,FALSE))),0),"-"))</f>
        <v/>
      </c>
      <c r="R29" s="41" t="str">
        <f>IF(ISBLANK(D29),"",IF(L29&gt;0,IF(E29="Pool 3","-",VLOOKUP(L29,Matriser!$A$3:$H$130,8,FALSE)),"-"))</f>
        <v/>
      </c>
      <c r="S29" s="36" t="str">
        <f>IF(ISBLANK(D29),"",IF(L29&gt;0,IF(E29="Pool 3","-",VLOOKUP(L29,Matriser!$A$3:$H$130,7,FALSE)),"-"))</f>
        <v/>
      </c>
      <c r="T29" s="36" t="str">
        <f>IF(ISBLANK(D29),"",IF(L29&gt;0,IF(E29="Pool 3","-",VLOOKUP(L29,Matriser!$A$3:$H$130,6,FALSE)),"-"))</f>
        <v/>
      </c>
      <c r="U29" s="36" t="str">
        <f>IF(ISBLANK(D29),"",IF(L29&gt;0,IF(E29="Pool 3","-",VLOOKUP(L29,Matriser!$A$3:$H$130,5,FALSE)),"-"))</f>
        <v/>
      </c>
      <c r="V29" s="42" t="str">
        <f>IF(ISBLANK(D29),"",IF(L29&gt;0,IF(E29="Pool 3","-",VLOOKUP(L29,Matriser!$A$3:$H$130,4,FALSE)),"-"))</f>
        <v/>
      </c>
      <c r="W29" s="41" t="str">
        <f>IF(ISBLANK(D29),"",IF(L29&gt;0,IF(E29="Pool 3","-",VLOOKUP(L29,Matriser!$A$3:$H$130,3,FALSE)),"-"))</f>
        <v/>
      </c>
      <c r="X29" s="42" t="str">
        <f>IF(ISBLANK(D29),"",IF(L29&gt;0,IF(AND(E29="Pool 3",M29&gt;1),VLOOKUP(M29,Matriser!$A$3:$J$45,9,FALSE),VLOOKUP(L29,Matriser!$A$3:$H$130,2,FALSE)),"-"))</f>
        <v/>
      </c>
      <c r="Y29" s="48" t="str">
        <f t="shared" si="4"/>
        <v/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x14ac:dyDescent="0.35">
      <c r="A30" s="15">
        <v>20</v>
      </c>
      <c r="B30" s="10"/>
      <c r="C30" s="10"/>
      <c r="D30" s="87"/>
      <c r="E30" s="11" t="s">
        <v>94</v>
      </c>
      <c r="F30" s="11" t="s">
        <v>63</v>
      </c>
      <c r="G30" s="100"/>
      <c r="H30" s="12" t="str">
        <f t="shared" si="10"/>
        <v/>
      </c>
      <c r="I30" s="12" t="str">
        <f>IF(ISBLANK(D30),"",IF(AND(F30&gt;0,OR(E30="Pool 1",E30="Pool 2",E30="Pool 3")),IF(D30&lt;3,0,IF(F30="3-er pulje",VLOOKUP(D30,Matriser!$J$3:$N$130,2,FALSE),IF(F30="4-er pulje",VLOOKUP(D30,Matriser!$J$3:$S$130,6,FALSE)))),"-"))</f>
        <v/>
      </c>
      <c r="J30" s="13" t="str">
        <f>IF(ISBLANK(D30),"",IF(AND(F30&gt;0,OR(E30="Pool 1",E30="Pool 2",E30="Pool 3")),IF(D30&lt;3,0,IF(F30="3-er pulje",VLOOKUP(D30,Matriser!$J$3:$N$130,3,FALSE),IF(F30="4-er pulje",VLOOKUP(D30,Matriser!$J$3:$S$130,7,FALSE)))),"-"))</f>
        <v/>
      </c>
      <c r="K30" s="13" t="str">
        <f t="shared" si="11"/>
        <v/>
      </c>
      <c r="L30" s="34" t="str">
        <f t="shared" si="12"/>
        <v/>
      </c>
      <c r="M30" s="41" t="str">
        <f t="shared" si="13"/>
        <v/>
      </c>
      <c r="N30" s="35"/>
      <c r="O30" s="36" t="str">
        <f t="shared" si="14"/>
        <v/>
      </c>
      <c r="P30" s="36" t="str">
        <f t="shared" si="15"/>
        <v/>
      </c>
      <c r="Q30" s="42" t="str">
        <f>IF(ISBLANK(D30),"",IF(SUM(H30:K30)&gt;0,IF(OR(E30="Pool 1",E30="Pool 2",E30="Pool 3"),IF(F30="3-er pulje",VLOOKUP(D30,Matriser!$J$3:$N$130,4,FALSE),IF(F30="4-er pulje",VLOOKUP(D30,Matriser!$J$3:$S$130,8,FALSE))),0),"-"))</f>
        <v/>
      </c>
      <c r="R30" s="41" t="str">
        <f>IF(ISBLANK(D30),"",IF(L30&gt;0,IF(E30="Pool 3","-",VLOOKUP(L30,Matriser!$A$3:$H$130,8,FALSE)),"-"))</f>
        <v/>
      </c>
      <c r="S30" s="36" t="str">
        <f>IF(ISBLANK(D30),"",IF(L30&gt;0,IF(E30="Pool 3","-",VLOOKUP(L30,Matriser!$A$3:$H$130,7,FALSE)),"-"))</f>
        <v/>
      </c>
      <c r="T30" s="36" t="str">
        <f>IF(ISBLANK(D30),"",IF(L30&gt;0,IF(E30="Pool 3","-",VLOOKUP(L30,Matriser!$A$3:$H$130,6,FALSE)),"-"))</f>
        <v/>
      </c>
      <c r="U30" s="36" t="str">
        <f>IF(ISBLANK(D30),"",IF(L30&gt;0,IF(E30="Pool 3","-",VLOOKUP(L30,Matriser!$A$3:$H$130,5,FALSE)),"-"))</f>
        <v/>
      </c>
      <c r="V30" s="42" t="str">
        <f>IF(ISBLANK(D30),"",IF(L30&gt;0,IF(E30="Pool 3","-",VLOOKUP(L30,Matriser!$A$3:$H$130,4,FALSE)),"-"))</f>
        <v/>
      </c>
      <c r="W30" s="41" t="str">
        <f>IF(ISBLANK(D30),"",IF(L30&gt;0,IF(E30="Pool 3","-",VLOOKUP(L30,Matriser!$A$3:$H$130,3,FALSE)),"-"))</f>
        <v/>
      </c>
      <c r="X30" s="42" t="str">
        <f>IF(ISBLANK(D30),"",IF(L30&gt;0,IF(AND(E30="Pool 3",M30&gt;1),VLOOKUP(M30,Matriser!$A$3:$J$45,9,FALSE),VLOOKUP(L30,Matriser!$A$3:$H$130,2,FALSE)),"-"))</f>
        <v/>
      </c>
      <c r="Y30" s="48" t="str">
        <f t="shared" si="4"/>
        <v/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x14ac:dyDescent="0.35">
      <c r="A31" s="15">
        <v>21</v>
      </c>
      <c r="B31" s="10"/>
      <c r="C31" s="10"/>
      <c r="D31" s="87"/>
      <c r="E31" s="11" t="s">
        <v>113</v>
      </c>
      <c r="F31" s="11" t="s">
        <v>63</v>
      </c>
      <c r="G31" s="100"/>
      <c r="H31" s="12" t="str">
        <f t="shared" ref="H31:H55" si="16">IF(ISBLANK(D31),"",IF(AND(F31&gt;0,OR(E31="Pool 1",E31="Pool 2",E31="Pool 3")),IF(D31=2,1,0),"-"))</f>
        <v/>
      </c>
      <c r="I31" s="12" t="str">
        <f>IF(ISBLANK(D31),"",IF(AND(F31&gt;0,OR(E31="Pool 1",E31="Pool 2",E31="Pool 3")),IF(D31&lt;3,0,IF(F31="3-er pulje",VLOOKUP(D31,Matriser!$J$3:$N$130,2,FALSE),IF(F31="4-er pulje",VLOOKUP(D31,Matriser!$J$3:$S$130,6,FALSE)))),"-"))</f>
        <v/>
      </c>
      <c r="J31" s="13" t="str">
        <f>IF(ISBLANK(D31),"",IF(AND(F31&gt;0,OR(E31="Pool 1",E31="Pool 2",E31="Pool 3")),IF(D31&lt;3,0,IF(F31="3-er pulje",VLOOKUP(D31,Matriser!$J$3:$N$130,3,FALSE),IF(F31="4-er pulje",VLOOKUP(D31,Matriser!$J$3:$S$130,7,FALSE)))),"-"))</f>
        <v/>
      </c>
      <c r="K31" s="13" t="str">
        <f t="shared" ref="K31:K55" si="17">IF(ISBLANK(D31),"",IF(AND(F31&gt;0,OR(E31="Pool 1",E31="Pool 2",E31="Pool 3")),IF(D31=5,1,0),"-"))</f>
        <v/>
      </c>
      <c r="L31" s="34" t="str">
        <f t="shared" ref="L31:L55" si="18">IF(ISBLANK(D31),"",IF(E31="Cup",D31,IF(SUM(H31:K31)&gt;1,IF(OR(E31="Pool 3",E31="Pool 1"),M31,M31*2),0)))</f>
        <v/>
      </c>
      <c r="M31" s="41" t="str">
        <f t="shared" ref="M31:M55" si="19">IF(ISBLANK(D31),"",IF(SUM(H31:K31)&gt;0,SUM(H31:K31),"-"))</f>
        <v/>
      </c>
      <c r="N31" s="35"/>
      <c r="O31" s="36" t="str">
        <f t="shared" ref="O31:O55" si="20">IF(ISBLANK(D31),"",IF(SUM(H31:K31)&gt;0,IF(D31=5,5,IF(D31=2,1,3)),"-"))</f>
        <v/>
      </c>
      <c r="P31" s="36" t="str">
        <f t="shared" ref="P31:P55" si="21">IF(ISBLANK(D31),"",IF(SUM(H31:K31)&gt;0,H31*1+I31*1+J31*2+K31*2,"-"))</f>
        <v/>
      </c>
      <c r="Q31" s="42" t="str">
        <f>IF(ISBLANK(D31),"",IF(SUM(H31:K31)&gt;0,IF(OR(E31="Pool 1",E31="Pool 2",E31="Pool 3"),IF(F31="3-er pulje",VLOOKUP(D31,Matriser!$J$3:$N$130,4,FALSE),IF(F31="4-er pulje",VLOOKUP(D31,Matriser!$J$3:$S$130,8,FALSE))),0),"-"))</f>
        <v/>
      </c>
      <c r="R31" s="41" t="str">
        <f>IF(ISBLANK(D31),"",IF(L31&gt;0,IF(E31="Pool 3","-",VLOOKUP(L31,Matriser!$A$3:$H$130,8,FALSE)),"-"))</f>
        <v/>
      </c>
      <c r="S31" s="36" t="str">
        <f>IF(ISBLANK(D31),"",IF(L31&gt;0,IF(E31="Pool 3","-",VLOOKUP(L31,Matriser!$A$3:$H$130,7,FALSE)),"-"))</f>
        <v/>
      </c>
      <c r="T31" s="36" t="str">
        <f>IF(ISBLANK(D31),"",IF(L31&gt;0,IF(E31="Pool 3","-",VLOOKUP(L31,Matriser!$A$3:$H$130,6,FALSE)),"-"))</f>
        <v/>
      </c>
      <c r="U31" s="36" t="str">
        <f>IF(ISBLANK(D31),"",IF(L31&gt;0,IF(E31="Pool 3","-",VLOOKUP(L31,Matriser!$A$3:$H$130,5,FALSE)),"-"))</f>
        <v/>
      </c>
      <c r="V31" s="42" t="str">
        <f>IF(ISBLANK(D31),"",IF(L31&gt;0,IF(E31="Pool 3","-",VLOOKUP(L31,Matriser!$A$3:$H$130,4,FALSE)),"-"))</f>
        <v/>
      </c>
      <c r="W31" s="41" t="str">
        <f>IF(ISBLANK(D31),"",IF(L31&gt;0,IF(E31="Pool 3","-",VLOOKUP(L31,Matriser!$A$3:$H$130,3,FALSE)),"-"))</f>
        <v/>
      </c>
      <c r="X31" s="42" t="str">
        <f>IF(ISBLANK(D31),"",IF(L31&gt;0,IF(AND(E31="Pool 3",M31&gt;1),VLOOKUP(M31,Matriser!$A$3:$J$45,9,FALSE),VLOOKUP(L31,Matriser!$A$3:$H$130,2,FALSE)),"-"))</f>
        <v/>
      </c>
      <c r="Y31" s="48" t="str">
        <f t="shared" ref="Y31:Y55" si="22">IF(ISBLANK(D31),"",SUM(Q31:X31))</f>
        <v/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x14ac:dyDescent="0.35">
      <c r="A32" s="15">
        <v>22</v>
      </c>
      <c r="B32" s="10"/>
      <c r="C32" s="10"/>
      <c r="D32" s="87"/>
      <c r="E32" s="11" t="s">
        <v>94</v>
      </c>
      <c r="F32" s="11" t="s">
        <v>63</v>
      </c>
      <c r="G32" s="100"/>
      <c r="H32" s="12" t="str">
        <f t="shared" si="16"/>
        <v/>
      </c>
      <c r="I32" s="12" t="str">
        <f>IF(ISBLANK(D32),"",IF(AND(F32&gt;0,OR(E32="Pool 1",E32="Pool 2",E32="Pool 3")),IF(D32&lt;3,0,IF(F32="3-er pulje",VLOOKUP(D32,Matriser!$J$3:$N$130,2,FALSE),IF(F32="4-er pulje",VLOOKUP(D32,Matriser!$J$3:$S$130,6,FALSE)))),"-"))</f>
        <v/>
      </c>
      <c r="J32" s="13" t="str">
        <f>IF(ISBLANK(D32),"",IF(AND(F32&gt;0,OR(E32="Pool 1",E32="Pool 2",E32="Pool 3")),IF(D32&lt;3,0,IF(F32="3-er pulje",VLOOKUP(D32,Matriser!$J$3:$N$130,3,FALSE),IF(F32="4-er pulje",VLOOKUP(D32,Matriser!$J$3:$S$130,7,FALSE)))),"-"))</f>
        <v/>
      </c>
      <c r="K32" s="13" t="str">
        <f t="shared" si="17"/>
        <v/>
      </c>
      <c r="L32" s="34" t="str">
        <f t="shared" si="18"/>
        <v/>
      </c>
      <c r="M32" s="41" t="str">
        <f t="shared" si="19"/>
        <v/>
      </c>
      <c r="N32" s="35"/>
      <c r="O32" s="36" t="str">
        <f t="shared" si="20"/>
        <v/>
      </c>
      <c r="P32" s="36" t="str">
        <f t="shared" si="21"/>
        <v/>
      </c>
      <c r="Q32" s="42" t="str">
        <f>IF(ISBLANK(D32),"",IF(SUM(H32:K32)&gt;0,IF(OR(E32="Pool 1",E32="Pool 2",E32="Pool 3"),IF(F32="3-er pulje",VLOOKUP(D32,Matriser!$J$3:$N$130,4,FALSE),IF(F32="4-er pulje",VLOOKUP(D32,Matriser!$J$3:$S$130,8,FALSE))),0),"-"))</f>
        <v/>
      </c>
      <c r="R32" s="41" t="str">
        <f>IF(ISBLANK(D32),"",IF(L32&gt;0,IF(E32="Pool 3","-",VLOOKUP(L32,Matriser!$A$3:$H$130,8,FALSE)),"-"))</f>
        <v/>
      </c>
      <c r="S32" s="36" t="str">
        <f>IF(ISBLANK(D32),"",IF(L32&gt;0,IF(E32="Pool 3","-",VLOOKUP(L32,Matriser!$A$3:$H$130,7,FALSE)),"-"))</f>
        <v/>
      </c>
      <c r="T32" s="36" t="str">
        <f>IF(ISBLANK(D32),"",IF(L32&gt;0,IF(E32="Pool 3","-",VLOOKUP(L32,Matriser!$A$3:$H$130,6,FALSE)),"-"))</f>
        <v/>
      </c>
      <c r="U32" s="36" t="str">
        <f>IF(ISBLANK(D32),"",IF(L32&gt;0,IF(E32="Pool 3","-",VLOOKUP(L32,Matriser!$A$3:$H$130,5,FALSE)),"-"))</f>
        <v/>
      </c>
      <c r="V32" s="42" t="str">
        <f>IF(ISBLANK(D32),"",IF(L32&gt;0,IF(E32="Pool 3","-",VLOOKUP(L32,Matriser!$A$3:$H$130,4,FALSE)),"-"))</f>
        <v/>
      </c>
      <c r="W32" s="41" t="str">
        <f>IF(ISBLANK(D32),"",IF(L32&gt;0,IF(E32="Pool 3","-",VLOOKUP(L32,Matriser!$A$3:$H$130,3,FALSE)),"-"))</f>
        <v/>
      </c>
      <c r="X32" s="42" t="str">
        <f>IF(ISBLANK(D32),"",IF(L32&gt;0,IF(AND(E32="Pool 3",M32&gt;1),VLOOKUP(M32,Matriser!$A$3:$J$45,9,FALSE),VLOOKUP(L32,Matriser!$A$3:$H$130,2,FALSE)),"-"))</f>
        <v/>
      </c>
      <c r="Y32" s="48" t="str">
        <f t="shared" si="22"/>
        <v/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x14ac:dyDescent="0.35">
      <c r="A33" s="15">
        <v>23</v>
      </c>
      <c r="B33" s="10"/>
      <c r="C33" s="10"/>
      <c r="D33" s="87"/>
      <c r="E33" s="11" t="s">
        <v>94</v>
      </c>
      <c r="F33" s="11" t="s">
        <v>63</v>
      </c>
      <c r="G33" s="100"/>
      <c r="H33" s="12" t="str">
        <f t="shared" si="16"/>
        <v/>
      </c>
      <c r="I33" s="12" t="str">
        <f>IF(ISBLANK(D33),"",IF(AND(F33&gt;0,OR(E33="Pool 1",E33="Pool 2",E33="Pool 3")),IF(D33&lt;3,0,IF(F33="3-er pulje",VLOOKUP(D33,Matriser!$J$3:$N$130,2,FALSE),IF(F33="4-er pulje",VLOOKUP(D33,Matriser!$J$3:$S$130,6,FALSE)))),"-"))</f>
        <v/>
      </c>
      <c r="J33" s="13" t="str">
        <f>IF(ISBLANK(D33),"",IF(AND(F33&gt;0,OR(E33="Pool 1",E33="Pool 2",E33="Pool 3")),IF(D33&lt;3,0,IF(F33="3-er pulje",VLOOKUP(D33,Matriser!$J$3:$N$130,3,FALSE),IF(F33="4-er pulje",VLOOKUP(D33,Matriser!$J$3:$S$130,7,FALSE)))),"-"))</f>
        <v/>
      </c>
      <c r="K33" s="13" t="str">
        <f t="shared" si="17"/>
        <v/>
      </c>
      <c r="L33" s="34" t="str">
        <f t="shared" si="18"/>
        <v/>
      </c>
      <c r="M33" s="41" t="str">
        <f t="shared" si="19"/>
        <v/>
      </c>
      <c r="N33" s="35"/>
      <c r="O33" s="36" t="str">
        <f t="shared" si="20"/>
        <v/>
      </c>
      <c r="P33" s="36" t="str">
        <f t="shared" si="21"/>
        <v/>
      </c>
      <c r="Q33" s="42" t="str">
        <f>IF(ISBLANK(D33),"",IF(SUM(H33:K33)&gt;0,IF(OR(E33="Pool 1",E33="Pool 2",E33="Pool 3"),IF(F33="3-er pulje",VLOOKUP(D33,Matriser!$J$3:$N$130,4,FALSE),IF(F33="4-er pulje",VLOOKUP(D33,Matriser!$J$3:$S$130,8,FALSE))),0),"-"))</f>
        <v/>
      </c>
      <c r="R33" s="41" t="str">
        <f>IF(ISBLANK(D33),"",IF(L33&gt;0,IF(E33="Pool 3","-",VLOOKUP(L33,Matriser!$A$3:$H$130,8,FALSE)),"-"))</f>
        <v/>
      </c>
      <c r="S33" s="36" t="str">
        <f>IF(ISBLANK(D33),"",IF(L33&gt;0,IF(E33="Pool 3","-",VLOOKUP(L33,Matriser!$A$3:$H$130,7,FALSE)),"-"))</f>
        <v/>
      </c>
      <c r="T33" s="36" t="str">
        <f>IF(ISBLANK(D33),"",IF(L33&gt;0,IF(E33="Pool 3","-",VLOOKUP(L33,Matriser!$A$3:$H$130,6,FALSE)),"-"))</f>
        <v/>
      </c>
      <c r="U33" s="36" t="str">
        <f>IF(ISBLANK(D33),"",IF(L33&gt;0,IF(E33="Pool 3","-",VLOOKUP(L33,Matriser!$A$3:$H$130,5,FALSE)),"-"))</f>
        <v/>
      </c>
      <c r="V33" s="42" t="str">
        <f>IF(ISBLANK(D33),"",IF(L33&gt;0,IF(E33="Pool 3","-",VLOOKUP(L33,Matriser!$A$3:$H$130,4,FALSE)),"-"))</f>
        <v/>
      </c>
      <c r="W33" s="41" t="str">
        <f>IF(ISBLANK(D33),"",IF(L33&gt;0,IF(E33="Pool 3","-",VLOOKUP(L33,Matriser!$A$3:$H$130,3,FALSE)),"-"))</f>
        <v/>
      </c>
      <c r="X33" s="42" t="str">
        <f>IF(ISBLANK(D33),"",IF(L33&gt;0,IF(AND(E33="Pool 3",M33&gt;1),VLOOKUP(M33,Matriser!$A$3:$J$45,9,FALSE),VLOOKUP(L33,Matriser!$A$3:$H$130,2,FALSE)),"-"))</f>
        <v/>
      </c>
      <c r="Y33" s="48" t="str">
        <f t="shared" si="22"/>
        <v/>
      </c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x14ac:dyDescent="0.35">
      <c r="A34" s="15">
        <v>24</v>
      </c>
      <c r="B34" s="10"/>
      <c r="C34" s="10"/>
      <c r="D34" s="10"/>
      <c r="E34" s="11" t="s">
        <v>94</v>
      </c>
      <c r="F34" s="11" t="s">
        <v>63</v>
      </c>
      <c r="G34" s="100"/>
      <c r="H34" s="12" t="str">
        <f t="shared" si="16"/>
        <v/>
      </c>
      <c r="I34" s="12" t="str">
        <f>IF(ISBLANK(D34),"",IF(AND(F34&gt;0,OR(E34="Pool 1",E34="Pool 2",E34="Pool 3")),IF(D34&lt;3,0,IF(F34="3-er pulje",VLOOKUP(D34,Matriser!$J$3:$N$130,2,FALSE),IF(F34="4-er pulje",VLOOKUP(D34,Matriser!$J$3:$S$130,6,FALSE)))),"-"))</f>
        <v/>
      </c>
      <c r="J34" s="13" t="str">
        <f>IF(ISBLANK(D34),"",IF(AND(F34&gt;0,OR(E34="Pool 1",E34="Pool 2",E34="Pool 3")),IF(D34&lt;3,0,IF(F34="3-er pulje",VLOOKUP(D34,Matriser!$J$3:$N$130,3,FALSE),IF(F34="4-er pulje",VLOOKUP(D34,Matriser!$J$3:$S$130,7,FALSE)))),"-"))</f>
        <v/>
      </c>
      <c r="K34" s="13" t="str">
        <f t="shared" si="17"/>
        <v/>
      </c>
      <c r="L34" s="34" t="str">
        <f t="shared" si="18"/>
        <v/>
      </c>
      <c r="M34" s="41" t="str">
        <f t="shared" si="19"/>
        <v/>
      </c>
      <c r="N34" s="35"/>
      <c r="O34" s="36" t="str">
        <f t="shared" si="20"/>
        <v/>
      </c>
      <c r="P34" s="36" t="str">
        <f t="shared" si="21"/>
        <v/>
      </c>
      <c r="Q34" s="42" t="str">
        <f>IF(ISBLANK(D34),"",IF(SUM(H34:K34)&gt;0,IF(OR(E34="Pool 1",E34="Pool 2",E34="Pool 3"),IF(F34="3-er pulje",VLOOKUP(D34,Matriser!$J$3:$N$130,4,FALSE),IF(F34="4-er pulje",VLOOKUP(D34,Matriser!$J$3:$S$130,8,FALSE))),0),"-"))</f>
        <v/>
      </c>
      <c r="R34" s="41" t="str">
        <f>IF(ISBLANK(D34),"",IF(L34&gt;0,IF(E34="Pool 3","-",VLOOKUP(L34,Matriser!$A$3:$H$130,8,FALSE)),"-"))</f>
        <v/>
      </c>
      <c r="S34" s="36" t="str">
        <f>IF(ISBLANK(D34),"",IF(L34&gt;0,IF(E34="Pool 3","-",VLOOKUP(L34,Matriser!$A$3:$H$130,7,FALSE)),"-"))</f>
        <v/>
      </c>
      <c r="T34" s="36" t="str">
        <f>IF(ISBLANK(D34),"",IF(L34&gt;0,IF(E34="Pool 3","-",VLOOKUP(L34,Matriser!$A$3:$H$130,6,FALSE)),"-"))</f>
        <v/>
      </c>
      <c r="U34" s="36" t="str">
        <f>IF(ISBLANK(D34),"",IF(L34&gt;0,IF(E34="Pool 3","-",VLOOKUP(L34,Matriser!$A$3:$H$130,5,FALSE)),"-"))</f>
        <v/>
      </c>
      <c r="V34" s="42" t="str">
        <f>IF(ISBLANK(D34),"",IF(L34&gt;0,IF(E34="Pool 3","-",VLOOKUP(L34,Matriser!$A$3:$H$130,4,FALSE)),"-"))</f>
        <v/>
      </c>
      <c r="W34" s="41" t="str">
        <f>IF(ISBLANK(D34),"",IF(L34&gt;0,IF(E34="Pool 3","-",VLOOKUP(L34,Matriser!$A$3:$H$130,3,FALSE)),"-"))</f>
        <v/>
      </c>
      <c r="X34" s="42" t="str">
        <f>IF(ISBLANK(D34),"",IF(L34&gt;0,IF(AND(E34="Pool 3",M34&gt;1),VLOOKUP(M34,Matriser!$A$3:$J$45,9,FALSE),VLOOKUP(L34,Matriser!$A$3:$H$130,2,FALSE)),"-"))</f>
        <v/>
      </c>
      <c r="Y34" s="48" t="str">
        <f t="shared" si="22"/>
        <v/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x14ac:dyDescent="0.35">
      <c r="A35" s="15">
        <v>25</v>
      </c>
      <c r="B35" s="10"/>
      <c r="C35" s="10"/>
      <c r="D35" s="10"/>
      <c r="E35" s="11"/>
      <c r="F35" s="11"/>
      <c r="G35" s="100"/>
      <c r="H35" s="12" t="str">
        <f t="shared" si="16"/>
        <v/>
      </c>
      <c r="I35" s="12" t="str">
        <f>IF(ISBLANK(D35),"",IF(AND(F35&gt;0,OR(E35="Pool 1",E35="Pool 2",E35="Pool 3")),IF(D35&lt;3,0,IF(F35="3-er pulje",VLOOKUP(D35,Matriser!$J$3:$N$130,2,FALSE),IF(F35="4-er pulje",VLOOKUP(D35,Matriser!$J$3:$S$130,6,FALSE)))),"-"))</f>
        <v/>
      </c>
      <c r="J35" s="13" t="str">
        <f>IF(ISBLANK(D35),"",IF(AND(F35&gt;0,OR(E35="Pool 1",E35="Pool 2",E35="Pool 3")),IF(D35&lt;3,0,IF(F35="3-er pulje",VLOOKUP(D35,Matriser!$J$3:$N$130,3,FALSE),IF(F35="4-er pulje",VLOOKUP(D35,Matriser!$J$3:$S$130,7,FALSE)))),"-"))</f>
        <v/>
      </c>
      <c r="K35" s="13" t="str">
        <f t="shared" si="17"/>
        <v/>
      </c>
      <c r="L35" s="34" t="str">
        <f t="shared" si="18"/>
        <v/>
      </c>
      <c r="M35" s="41" t="str">
        <f t="shared" si="19"/>
        <v/>
      </c>
      <c r="N35" s="35"/>
      <c r="O35" s="36" t="str">
        <f t="shared" si="20"/>
        <v/>
      </c>
      <c r="P35" s="36" t="str">
        <f t="shared" si="21"/>
        <v/>
      </c>
      <c r="Q35" s="42" t="str">
        <f>IF(ISBLANK(D35),"",IF(SUM(H35:K35)&gt;0,IF(OR(E35="Pool 1",E35="Pool 2",E35="Pool 3"),IF(F35="3-er pulje",VLOOKUP(D35,Matriser!$J$3:$N$130,4,FALSE),IF(F35="4-er pulje",VLOOKUP(D35,Matriser!$J$3:$S$130,8,FALSE))),0),"-"))</f>
        <v/>
      </c>
      <c r="R35" s="41" t="str">
        <f>IF(ISBLANK(D35),"",IF(L35&gt;0,IF(E35="Pool 3","-",VLOOKUP(L35,Matriser!$A$3:$H$130,8,FALSE)),"-"))</f>
        <v/>
      </c>
      <c r="S35" s="36" t="str">
        <f>IF(ISBLANK(D35),"",IF(L35&gt;0,IF(E35="Pool 3","-",VLOOKUP(L35,Matriser!$A$3:$H$130,7,FALSE)),"-"))</f>
        <v/>
      </c>
      <c r="T35" s="36" t="str">
        <f>IF(ISBLANK(D35),"",IF(L35&gt;0,IF(E35="Pool 3","-",VLOOKUP(L35,Matriser!$A$3:$H$130,6,FALSE)),"-"))</f>
        <v/>
      </c>
      <c r="U35" s="36" t="str">
        <f>IF(ISBLANK(D35),"",IF(L35&gt;0,IF(E35="Pool 3","-",VLOOKUP(L35,Matriser!$A$3:$H$130,5,FALSE)),"-"))</f>
        <v/>
      </c>
      <c r="V35" s="42" t="str">
        <f>IF(ISBLANK(D35),"",IF(L35&gt;0,IF(E35="Pool 3","-",VLOOKUP(L35,Matriser!$A$3:$H$130,4,FALSE)),"-"))</f>
        <v/>
      </c>
      <c r="W35" s="41" t="str">
        <f>IF(ISBLANK(D35),"",IF(L35&gt;0,IF(E35="Pool 3","-",VLOOKUP(L35,Matriser!$A$3:$H$130,3,FALSE)),"-"))</f>
        <v/>
      </c>
      <c r="X35" s="42" t="str">
        <f>IF(ISBLANK(D35),"",IF(L35&gt;0,IF(AND(E35="Pool 3",M35&gt;1),VLOOKUP(M35,Matriser!$A$3:$J$45,9,FALSE),VLOOKUP(L35,Matriser!$A$3:$H$130,2,FALSE)),"-"))</f>
        <v/>
      </c>
      <c r="Y35" s="48" t="str">
        <f t="shared" si="22"/>
        <v/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x14ac:dyDescent="0.35">
      <c r="A36" s="15">
        <v>26</v>
      </c>
      <c r="B36" s="10"/>
      <c r="C36" s="10"/>
      <c r="D36" s="10"/>
      <c r="E36" s="11"/>
      <c r="F36" s="11"/>
      <c r="G36" s="100"/>
      <c r="H36" s="12" t="str">
        <f t="shared" si="16"/>
        <v/>
      </c>
      <c r="I36" s="12" t="str">
        <f>IF(ISBLANK(D36),"",IF(AND(F36&gt;0,OR(E36="Pool 1",E36="Pool 2",E36="Pool 3")),IF(D36&lt;3,0,IF(F36="3-er pulje",VLOOKUP(D36,Matriser!$J$3:$N$130,2,FALSE),IF(F36="4-er pulje",VLOOKUP(D36,Matriser!$J$3:$S$130,6,FALSE)))),"-"))</f>
        <v/>
      </c>
      <c r="J36" s="13" t="str">
        <f>IF(ISBLANK(D36),"",IF(AND(F36&gt;0,OR(E36="Pool 1",E36="Pool 2",E36="Pool 3")),IF(D36&lt;3,0,IF(F36="3-er pulje",VLOOKUP(D36,Matriser!$J$3:$N$130,3,FALSE),IF(F36="4-er pulje",VLOOKUP(D36,Matriser!$J$3:$S$130,7,FALSE)))),"-"))</f>
        <v/>
      </c>
      <c r="K36" s="13" t="str">
        <f t="shared" si="17"/>
        <v/>
      </c>
      <c r="L36" s="34" t="str">
        <f t="shared" si="18"/>
        <v/>
      </c>
      <c r="M36" s="41" t="str">
        <f t="shared" si="19"/>
        <v/>
      </c>
      <c r="N36" s="35"/>
      <c r="O36" s="36" t="str">
        <f t="shared" si="20"/>
        <v/>
      </c>
      <c r="P36" s="36" t="str">
        <f t="shared" si="21"/>
        <v/>
      </c>
      <c r="Q36" s="42" t="str">
        <f>IF(ISBLANK(D36),"",IF(SUM(H36:K36)&gt;0,IF(OR(E36="Pool 1",E36="Pool 2",E36="Pool 3"),IF(F36="3-er pulje",VLOOKUP(D36,Matriser!$J$3:$N$130,4,FALSE),IF(F36="4-er pulje",VLOOKUP(D36,Matriser!$J$3:$S$130,8,FALSE))),0),"-"))</f>
        <v/>
      </c>
      <c r="R36" s="41" t="str">
        <f>IF(ISBLANK(D36),"",IF(L36&gt;0,IF(E36="Pool 3","-",VLOOKUP(L36,Matriser!$A$3:$H$130,8,FALSE)),"-"))</f>
        <v/>
      </c>
      <c r="S36" s="36" t="str">
        <f>IF(ISBLANK(D36),"",IF(L36&gt;0,IF(E36="Pool 3","-",VLOOKUP(L36,Matriser!$A$3:$H$130,7,FALSE)),"-"))</f>
        <v/>
      </c>
      <c r="T36" s="36" t="str">
        <f>IF(ISBLANK(D36),"",IF(L36&gt;0,IF(E36="Pool 3","-",VLOOKUP(L36,Matriser!$A$3:$H$130,6,FALSE)),"-"))</f>
        <v/>
      </c>
      <c r="U36" s="36" t="str">
        <f>IF(ISBLANK(D36),"",IF(L36&gt;0,IF(E36="Pool 3","-",VLOOKUP(L36,Matriser!$A$3:$H$130,5,FALSE)),"-"))</f>
        <v/>
      </c>
      <c r="V36" s="42" t="str">
        <f>IF(ISBLANK(D36),"",IF(L36&gt;0,IF(E36="Pool 3","-",VLOOKUP(L36,Matriser!$A$3:$H$130,4,FALSE)),"-"))</f>
        <v/>
      </c>
      <c r="W36" s="41" t="str">
        <f>IF(ISBLANK(D36),"",IF(L36&gt;0,IF(E36="Pool 3","-",VLOOKUP(L36,Matriser!$A$3:$H$130,3,FALSE)),"-"))</f>
        <v/>
      </c>
      <c r="X36" s="42" t="str">
        <f>IF(ISBLANK(D36),"",IF(L36&gt;0,IF(AND(E36="Pool 3",M36&gt;1),VLOOKUP(M36,Matriser!$A$3:$J$45,9,FALSE),VLOOKUP(L36,Matriser!$A$3:$H$130,2,FALSE)),"-"))</f>
        <v/>
      </c>
      <c r="Y36" s="48" t="str">
        <f t="shared" si="22"/>
        <v/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x14ac:dyDescent="0.35">
      <c r="A37" s="15">
        <v>27</v>
      </c>
      <c r="B37" s="10"/>
      <c r="C37" s="10"/>
      <c r="D37" s="10"/>
      <c r="E37" s="11"/>
      <c r="F37" s="11"/>
      <c r="G37" s="28"/>
      <c r="H37" s="12" t="str">
        <f t="shared" si="16"/>
        <v/>
      </c>
      <c r="I37" s="12" t="str">
        <f>IF(ISBLANK(D37),"",IF(AND(F37&gt;0,OR(E37="Pool 1",E37="Pool 2",E37="Pool 3")),IF(D37&lt;3,0,IF(F37="3-er pulje",VLOOKUP(D37,Matriser!$J$3:$N$130,2,FALSE),IF(F37="4-er pulje",VLOOKUP(D37,Matriser!$J$3:$S$130,6,FALSE)))),"-"))</f>
        <v/>
      </c>
      <c r="J37" s="13" t="str">
        <f>IF(ISBLANK(D37),"",IF(AND(F37&gt;0,OR(E37="Pool 1",E37="Pool 2",E37="Pool 3")),IF(D37&lt;3,0,IF(F37="3-er pulje",VLOOKUP(D37,Matriser!$J$3:$N$130,3,FALSE),IF(F37="4-er pulje",VLOOKUP(D37,Matriser!$J$3:$S$130,7,FALSE)))),"-"))</f>
        <v/>
      </c>
      <c r="K37" s="13" t="str">
        <f t="shared" si="17"/>
        <v/>
      </c>
      <c r="L37" s="34" t="str">
        <f t="shared" si="18"/>
        <v/>
      </c>
      <c r="M37" s="41" t="str">
        <f t="shared" si="19"/>
        <v/>
      </c>
      <c r="N37" s="35"/>
      <c r="O37" s="36" t="str">
        <f t="shared" si="20"/>
        <v/>
      </c>
      <c r="P37" s="36" t="str">
        <f t="shared" si="21"/>
        <v/>
      </c>
      <c r="Q37" s="42" t="str">
        <f>IF(ISBLANK(D37),"",IF(SUM(H37:K37)&gt;0,IF(OR(E37="Pool 1",E37="Pool 2",E37="Pool 3"),IF(F37="3-er pulje",VLOOKUP(D37,Matriser!$J$3:$N$130,4,FALSE),IF(F37="4-er pulje",VLOOKUP(D37,Matriser!$J$3:$S$130,8,FALSE))),0),"-"))</f>
        <v/>
      </c>
      <c r="R37" s="41" t="str">
        <f>IF(ISBLANK(D37),"",IF(L37&gt;0,IF(E37="Pool 3","-",VLOOKUP(L37,Matriser!$A$3:$H$130,8,FALSE)),"-"))</f>
        <v/>
      </c>
      <c r="S37" s="36" t="str">
        <f>IF(ISBLANK(D37),"",IF(L37&gt;0,IF(E37="Pool 3","-",VLOOKUP(L37,Matriser!$A$3:$H$130,7,FALSE)),"-"))</f>
        <v/>
      </c>
      <c r="T37" s="36" t="str">
        <f>IF(ISBLANK(D37),"",IF(L37&gt;0,IF(E37="Pool 3","-",VLOOKUP(L37,Matriser!$A$3:$H$130,6,FALSE)),"-"))</f>
        <v/>
      </c>
      <c r="U37" s="36" t="str">
        <f>IF(ISBLANK(D37),"",IF(L37&gt;0,IF(E37="Pool 3","-",VLOOKUP(L37,Matriser!$A$3:$H$130,5,FALSE)),"-"))</f>
        <v/>
      </c>
      <c r="V37" s="42" t="str">
        <f>IF(ISBLANK(D37),"",IF(L37&gt;0,IF(E37="Pool 3","-",VLOOKUP(L37,Matriser!$A$3:$H$130,4,FALSE)),"-"))</f>
        <v/>
      </c>
      <c r="W37" s="41" t="str">
        <f>IF(ISBLANK(D37),"",IF(L37&gt;0,IF(E37="Pool 3","-",VLOOKUP(L37,Matriser!$A$3:$H$130,3,FALSE)),"-"))</f>
        <v/>
      </c>
      <c r="X37" s="42" t="str">
        <f>IF(ISBLANK(D37),"",IF(L37&gt;0,IF(AND(E37="Pool 3",M37&gt;1),VLOOKUP(M37,Matriser!$A$3:$J$45,9,FALSE),VLOOKUP(L37,Matriser!$A$3:$H$130,2,FALSE)),"-"))</f>
        <v/>
      </c>
      <c r="Y37" s="48" t="str">
        <f t="shared" si="22"/>
        <v/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x14ac:dyDescent="0.35">
      <c r="A38" s="15">
        <v>28</v>
      </c>
      <c r="B38" s="10"/>
      <c r="C38" s="10"/>
      <c r="D38" s="10"/>
      <c r="E38" s="11"/>
      <c r="F38" s="11"/>
      <c r="G38" s="28"/>
      <c r="H38" s="12" t="str">
        <f t="shared" si="16"/>
        <v/>
      </c>
      <c r="I38" s="12" t="str">
        <f>IF(ISBLANK(D38),"",IF(AND(F38&gt;0,OR(E38="Pool 1",E38="Pool 2",E38="Pool 3")),IF(D38&lt;3,0,IF(F38="3-er pulje",VLOOKUP(D38,Matriser!$J$3:$N$130,2,FALSE),IF(F38="4-er pulje",VLOOKUP(D38,Matriser!$J$3:$S$130,6,FALSE)))),"-"))</f>
        <v/>
      </c>
      <c r="J38" s="13" t="str">
        <f>IF(ISBLANK(D38),"",IF(AND(F38&gt;0,OR(E38="Pool 1",E38="Pool 2",E38="Pool 3")),IF(D38&lt;3,0,IF(F38="3-er pulje",VLOOKUP(D38,Matriser!$J$3:$N$130,3,FALSE),IF(F38="4-er pulje",VLOOKUP(D38,Matriser!$J$3:$S$130,7,FALSE)))),"-"))</f>
        <v/>
      </c>
      <c r="K38" s="13" t="str">
        <f t="shared" si="17"/>
        <v/>
      </c>
      <c r="L38" s="34" t="str">
        <f t="shared" si="18"/>
        <v/>
      </c>
      <c r="M38" s="41" t="str">
        <f t="shared" si="19"/>
        <v/>
      </c>
      <c r="N38" s="35"/>
      <c r="O38" s="36" t="str">
        <f t="shared" si="20"/>
        <v/>
      </c>
      <c r="P38" s="36" t="str">
        <f t="shared" si="21"/>
        <v/>
      </c>
      <c r="Q38" s="42" t="str">
        <f>IF(ISBLANK(D38),"",IF(SUM(H38:K38)&gt;0,IF(OR(E38="Pool 1",E38="Pool 2",E38="Pool 3"),IF(F38="3-er pulje",VLOOKUP(D38,Matriser!$J$3:$N$130,4,FALSE),IF(F38="4-er pulje",VLOOKUP(D38,Matriser!$J$3:$S$130,8,FALSE))),0),"-"))</f>
        <v/>
      </c>
      <c r="R38" s="41" t="str">
        <f>IF(ISBLANK(D38),"",IF(L38&gt;0,IF(E38="Pool 3","-",VLOOKUP(L38,Matriser!$A$3:$H$130,8,FALSE)),"-"))</f>
        <v/>
      </c>
      <c r="S38" s="36" t="str">
        <f>IF(ISBLANK(D38),"",IF(L38&gt;0,IF(E38="Pool 3","-",VLOOKUP(L38,Matriser!$A$3:$H$130,7,FALSE)),"-"))</f>
        <v/>
      </c>
      <c r="T38" s="36" t="str">
        <f>IF(ISBLANK(D38),"",IF(L38&gt;0,IF(E38="Pool 3","-",VLOOKUP(L38,Matriser!$A$3:$H$130,6,FALSE)),"-"))</f>
        <v/>
      </c>
      <c r="U38" s="36" t="str">
        <f>IF(ISBLANK(D38),"",IF(L38&gt;0,IF(E38="Pool 3","-",VLOOKUP(L38,Matriser!$A$3:$H$130,5,FALSE)),"-"))</f>
        <v/>
      </c>
      <c r="V38" s="42" t="str">
        <f>IF(ISBLANK(D38),"",IF(L38&gt;0,IF(E38="Pool 3","-",VLOOKUP(L38,Matriser!$A$3:$H$130,4,FALSE)),"-"))</f>
        <v/>
      </c>
      <c r="W38" s="41" t="str">
        <f>IF(ISBLANK(D38),"",IF(L38&gt;0,IF(E38="Pool 3","-",VLOOKUP(L38,Matriser!$A$3:$H$130,3,FALSE)),"-"))</f>
        <v/>
      </c>
      <c r="X38" s="42" t="str">
        <f>IF(ISBLANK(D38),"",IF(L38&gt;0,IF(AND(E38="Pool 3",M38&gt;1),VLOOKUP(M38,Matriser!$A$3:$J$45,9,FALSE),VLOOKUP(L38,Matriser!$A$3:$H$130,2,FALSE)),"-"))</f>
        <v/>
      </c>
      <c r="Y38" s="48" t="str">
        <f t="shared" si="22"/>
        <v/>
      </c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x14ac:dyDescent="0.35">
      <c r="A39" s="15">
        <v>29</v>
      </c>
      <c r="B39" s="10"/>
      <c r="C39" s="10"/>
      <c r="D39" s="10"/>
      <c r="E39" s="11"/>
      <c r="F39" s="11"/>
      <c r="G39" s="28"/>
      <c r="H39" s="12" t="str">
        <f t="shared" si="16"/>
        <v/>
      </c>
      <c r="I39" s="12" t="str">
        <f>IF(ISBLANK(D39),"",IF(AND(F39&gt;0,OR(E39="Pool 1",E39="Pool 2",E39="Pool 3")),IF(D39&lt;3,0,IF(F39="3-er pulje",VLOOKUP(D39,Matriser!$J$3:$N$130,2,FALSE),IF(F39="4-er pulje",VLOOKUP(D39,Matriser!$J$3:$S$130,6,FALSE)))),"-"))</f>
        <v/>
      </c>
      <c r="J39" s="13" t="str">
        <f>IF(ISBLANK(D39),"",IF(AND(F39&gt;0,OR(E39="Pool 1",E39="Pool 2",E39="Pool 3")),IF(D39&lt;3,0,IF(F39="3-er pulje",VLOOKUP(D39,Matriser!$J$3:$N$130,3,FALSE),IF(F39="4-er pulje",VLOOKUP(D39,Matriser!$J$3:$S$130,7,FALSE)))),"-"))</f>
        <v/>
      </c>
      <c r="K39" s="13" t="str">
        <f t="shared" si="17"/>
        <v/>
      </c>
      <c r="L39" s="34" t="str">
        <f t="shared" si="18"/>
        <v/>
      </c>
      <c r="M39" s="41" t="str">
        <f t="shared" si="19"/>
        <v/>
      </c>
      <c r="N39" s="35"/>
      <c r="O39" s="36" t="str">
        <f t="shared" si="20"/>
        <v/>
      </c>
      <c r="P39" s="36" t="str">
        <f t="shared" si="21"/>
        <v/>
      </c>
      <c r="Q39" s="42" t="str">
        <f>IF(ISBLANK(D39),"",IF(SUM(H39:K39)&gt;0,IF(OR(E39="Pool 1",E39="Pool 2",E39="Pool 3"),IF(F39="3-er pulje",VLOOKUP(D39,Matriser!$J$3:$N$130,4,FALSE),IF(F39="4-er pulje",VLOOKUP(D39,Matriser!$J$3:$S$130,8,FALSE))),0),"-"))</f>
        <v/>
      </c>
      <c r="R39" s="41" t="str">
        <f>IF(ISBLANK(D39),"",IF(L39&gt;0,IF(E39="Pool 3","-",VLOOKUP(L39,Matriser!$A$3:$H$130,8,FALSE)),"-"))</f>
        <v/>
      </c>
      <c r="S39" s="36" t="str">
        <f>IF(ISBLANK(D39),"",IF(L39&gt;0,IF(E39="Pool 3","-",VLOOKUP(L39,Matriser!$A$3:$H$130,7,FALSE)),"-"))</f>
        <v/>
      </c>
      <c r="T39" s="36" t="str">
        <f>IF(ISBLANK(D39),"",IF(L39&gt;0,IF(E39="Pool 3","-",VLOOKUP(L39,Matriser!$A$3:$H$130,6,FALSE)),"-"))</f>
        <v/>
      </c>
      <c r="U39" s="36" t="str">
        <f>IF(ISBLANK(D39),"",IF(L39&gt;0,IF(E39="Pool 3","-",VLOOKUP(L39,Matriser!$A$3:$H$130,5,FALSE)),"-"))</f>
        <v/>
      </c>
      <c r="V39" s="42" t="str">
        <f>IF(ISBLANK(D39),"",IF(L39&gt;0,IF(E39="Pool 3","-",VLOOKUP(L39,Matriser!$A$3:$H$130,4,FALSE)),"-"))</f>
        <v/>
      </c>
      <c r="W39" s="41" t="str">
        <f>IF(ISBLANK(D39),"",IF(L39&gt;0,IF(E39="Pool 3","-",VLOOKUP(L39,Matriser!$A$3:$H$130,3,FALSE)),"-"))</f>
        <v/>
      </c>
      <c r="X39" s="42" t="str">
        <f>IF(ISBLANK(D39),"",IF(L39&gt;0,IF(AND(E39="Pool 3",M39&gt;1),VLOOKUP(M39,Matriser!$A$3:$J$45,9,FALSE),VLOOKUP(L39,Matriser!$A$3:$H$130,2,FALSE)),"-"))</f>
        <v/>
      </c>
      <c r="Y39" s="48" t="str">
        <f t="shared" si="22"/>
        <v/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x14ac:dyDescent="0.35">
      <c r="A40" s="15">
        <v>30</v>
      </c>
      <c r="B40" s="10"/>
      <c r="C40" s="10"/>
      <c r="D40" s="10"/>
      <c r="E40" s="11"/>
      <c r="F40" s="11"/>
      <c r="G40" s="28"/>
      <c r="H40" s="12" t="str">
        <f t="shared" si="16"/>
        <v/>
      </c>
      <c r="I40" s="12" t="str">
        <f>IF(ISBLANK(D40),"",IF(AND(F40&gt;0,OR(E40="Pool 1",E40="Pool 2",E40="Pool 3")),IF(D40&lt;3,0,IF(F40="3-er pulje",VLOOKUP(D40,Matriser!$J$3:$N$130,2,FALSE),IF(F40="4-er pulje",VLOOKUP(D40,Matriser!$J$3:$S$130,6,FALSE)))),"-"))</f>
        <v/>
      </c>
      <c r="J40" s="13" t="str">
        <f>IF(ISBLANK(D40),"",IF(AND(F40&gt;0,OR(E40="Pool 1",E40="Pool 2",E40="Pool 3")),IF(D40&lt;3,0,IF(F40="3-er pulje",VLOOKUP(D40,Matriser!$J$3:$N$130,3,FALSE),IF(F40="4-er pulje",VLOOKUP(D40,Matriser!$J$3:$S$130,7,FALSE)))),"-"))</f>
        <v/>
      </c>
      <c r="K40" s="13" t="str">
        <f t="shared" si="17"/>
        <v/>
      </c>
      <c r="L40" s="34" t="str">
        <f t="shared" si="18"/>
        <v/>
      </c>
      <c r="M40" s="41" t="str">
        <f t="shared" si="19"/>
        <v/>
      </c>
      <c r="N40" s="35"/>
      <c r="O40" s="36" t="str">
        <f t="shared" si="20"/>
        <v/>
      </c>
      <c r="P40" s="36" t="str">
        <f t="shared" si="21"/>
        <v/>
      </c>
      <c r="Q40" s="42" t="str">
        <f>IF(ISBLANK(D40),"",IF(SUM(H40:K40)&gt;0,IF(OR(E40="Pool 1",E40="Pool 2",E40="Pool 3"),IF(F40="3-er pulje",VLOOKUP(D40,Matriser!$J$3:$N$130,4,FALSE),IF(F40="4-er pulje",VLOOKUP(D40,Matriser!$J$3:$S$130,8,FALSE))),0),"-"))</f>
        <v/>
      </c>
      <c r="R40" s="41" t="str">
        <f>IF(ISBLANK(D40),"",IF(L40&gt;0,IF(E40="Pool 3","-",VLOOKUP(L40,Matriser!$A$3:$H$130,8,FALSE)),"-"))</f>
        <v/>
      </c>
      <c r="S40" s="36" t="str">
        <f>IF(ISBLANK(D40),"",IF(L40&gt;0,IF(E40="Pool 3","-",VLOOKUP(L40,Matriser!$A$3:$H$130,7,FALSE)),"-"))</f>
        <v/>
      </c>
      <c r="T40" s="36" t="str">
        <f>IF(ISBLANK(D40),"",IF(L40&gt;0,IF(E40="Pool 3","-",VLOOKUP(L40,Matriser!$A$3:$H$130,6,FALSE)),"-"))</f>
        <v/>
      </c>
      <c r="U40" s="36" t="str">
        <f>IF(ISBLANK(D40),"",IF(L40&gt;0,IF(E40="Pool 3","-",VLOOKUP(L40,Matriser!$A$3:$H$130,5,FALSE)),"-"))</f>
        <v/>
      </c>
      <c r="V40" s="42" t="str">
        <f>IF(ISBLANK(D40),"",IF(L40&gt;0,IF(E40="Pool 3","-",VLOOKUP(L40,Matriser!$A$3:$H$130,4,FALSE)),"-"))</f>
        <v/>
      </c>
      <c r="W40" s="41" t="str">
        <f>IF(ISBLANK(D40),"",IF(L40&gt;0,IF(E40="Pool 3","-",VLOOKUP(L40,Matriser!$A$3:$H$130,3,FALSE)),"-"))</f>
        <v/>
      </c>
      <c r="X40" s="42" t="str">
        <f>IF(ISBLANK(D40),"",IF(L40&gt;0,IF(AND(E40="Pool 3",M40&gt;1),VLOOKUP(M40,Matriser!$A$3:$J$45,9,FALSE),VLOOKUP(L40,Matriser!$A$3:$H$130,2,FALSE)),"-"))</f>
        <v/>
      </c>
      <c r="Y40" s="48" t="str">
        <f t="shared" si="22"/>
        <v/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x14ac:dyDescent="0.35">
      <c r="A41" s="15">
        <v>31</v>
      </c>
      <c r="B41" s="10"/>
      <c r="C41" s="10"/>
      <c r="D41" s="10"/>
      <c r="E41" s="11"/>
      <c r="F41" s="11"/>
      <c r="G41" s="28"/>
      <c r="H41" s="12" t="str">
        <f t="shared" si="16"/>
        <v/>
      </c>
      <c r="I41" s="12" t="str">
        <f>IF(ISBLANK(D41),"",IF(AND(F41&gt;0,OR(E41="Pool 1",E41="Pool 2",E41="Pool 3")),IF(D41&lt;3,0,IF(F41="3-er pulje",VLOOKUP(D41,Matriser!$J$3:$N$130,2,FALSE),IF(F41="4-er pulje",VLOOKUP(D41,Matriser!$J$3:$S$130,6,FALSE)))),"-"))</f>
        <v/>
      </c>
      <c r="J41" s="13" t="str">
        <f>IF(ISBLANK(D41),"",IF(AND(F41&gt;0,OR(E41="Pool 1",E41="Pool 2",E41="Pool 3")),IF(D41&lt;3,0,IF(F41="3-er pulje",VLOOKUP(D41,Matriser!$J$3:$N$130,3,FALSE),IF(F41="4-er pulje",VLOOKUP(D41,Matriser!$J$3:$S$130,7,FALSE)))),"-"))</f>
        <v/>
      </c>
      <c r="K41" s="13" t="str">
        <f t="shared" si="17"/>
        <v/>
      </c>
      <c r="L41" s="34" t="str">
        <f t="shared" si="18"/>
        <v/>
      </c>
      <c r="M41" s="41" t="str">
        <f t="shared" si="19"/>
        <v/>
      </c>
      <c r="N41" s="35"/>
      <c r="O41" s="36" t="str">
        <f t="shared" si="20"/>
        <v/>
      </c>
      <c r="P41" s="36" t="str">
        <f t="shared" si="21"/>
        <v/>
      </c>
      <c r="Q41" s="42" t="str">
        <f>IF(ISBLANK(D41),"",IF(SUM(H41:K41)&gt;0,IF(OR(E41="Pool 1",E41="Pool 2",E41="Pool 3"),IF(F41="3-er pulje",VLOOKUP(D41,Matriser!$J$3:$N$130,4,FALSE),IF(F41="4-er pulje",VLOOKUP(D41,Matriser!$J$3:$S$130,8,FALSE))),0),"-"))</f>
        <v/>
      </c>
      <c r="R41" s="41" t="str">
        <f>IF(ISBLANK(D41),"",IF(L41&gt;0,IF(E41="Pool 3","-",VLOOKUP(L41,Matriser!$A$3:$H$130,8,FALSE)),"-"))</f>
        <v/>
      </c>
      <c r="S41" s="36" t="str">
        <f>IF(ISBLANK(D41),"",IF(L41&gt;0,IF(E41="Pool 3","-",VLOOKUP(L41,Matriser!$A$3:$H$130,7,FALSE)),"-"))</f>
        <v/>
      </c>
      <c r="T41" s="36" t="str">
        <f>IF(ISBLANK(D41),"",IF(L41&gt;0,IF(E41="Pool 3","-",VLOOKUP(L41,Matriser!$A$3:$H$130,6,FALSE)),"-"))</f>
        <v/>
      </c>
      <c r="U41" s="36" t="str">
        <f>IF(ISBLANK(D41),"",IF(L41&gt;0,IF(E41="Pool 3","-",VLOOKUP(L41,Matriser!$A$3:$H$130,5,FALSE)),"-"))</f>
        <v/>
      </c>
      <c r="V41" s="42" t="str">
        <f>IF(ISBLANK(D41),"",IF(L41&gt;0,IF(E41="Pool 3","-",VLOOKUP(L41,Matriser!$A$3:$H$130,4,FALSE)),"-"))</f>
        <v/>
      </c>
      <c r="W41" s="41" t="str">
        <f>IF(ISBLANK(D41),"",IF(L41&gt;0,IF(E41="Pool 3","-",VLOOKUP(L41,Matriser!$A$3:$H$130,3,FALSE)),"-"))</f>
        <v/>
      </c>
      <c r="X41" s="42" t="str">
        <f>IF(ISBLANK(D41),"",IF(L41&gt;0,IF(AND(E41="Pool 3",M41&gt;1),VLOOKUP(M41,Matriser!$A$3:$J$45,9,FALSE),VLOOKUP(L41,Matriser!$A$3:$H$130,2,FALSE)),"-"))</f>
        <v/>
      </c>
      <c r="Y41" s="48" t="str">
        <f t="shared" si="22"/>
        <v/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x14ac:dyDescent="0.35">
      <c r="A42" s="15">
        <v>32</v>
      </c>
      <c r="B42" s="10"/>
      <c r="C42" s="10"/>
      <c r="D42" s="10"/>
      <c r="E42" s="11"/>
      <c r="F42" s="11"/>
      <c r="G42" s="28"/>
      <c r="H42" s="12" t="str">
        <f t="shared" si="16"/>
        <v/>
      </c>
      <c r="I42" s="12" t="str">
        <f>IF(ISBLANK(D42),"",IF(AND(F42&gt;0,OR(E42="Pool 1",E42="Pool 2",E42="Pool 3")),IF(D42&lt;3,0,IF(F42="3-er pulje",VLOOKUP(D42,Matriser!$J$3:$N$130,2,FALSE),IF(F42="4-er pulje",VLOOKUP(D42,Matriser!$J$3:$S$130,6,FALSE)))),"-"))</f>
        <v/>
      </c>
      <c r="J42" s="13" t="str">
        <f>IF(ISBLANK(D42),"",IF(AND(F42&gt;0,OR(E42="Pool 1",E42="Pool 2",E42="Pool 3")),IF(D42&lt;3,0,IF(F42="3-er pulje",VLOOKUP(D42,Matriser!$J$3:$N$130,3,FALSE),IF(F42="4-er pulje",VLOOKUP(D42,Matriser!$J$3:$S$130,7,FALSE)))),"-"))</f>
        <v/>
      </c>
      <c r="K42" s="13" t="str">
        <f t="shared" si="17"/>
        <v/>
      </c>
      <c r="L42" s="34" t="str">
        <f t="shared" si="18"/>
        <v/>
      </c>
      <c r="M42" s="41" t="str">
        <f t="shared" si="19"/>
        <v/>
      </c>
      <c r="N42" s="35"/>
      <c r="O42" s="36" t="str">
        <f t="shared" si="20"/>
        <v/>
      </c>
      <c r="P42" s="36" t="str">
        <f t="shared" si="21"/>
        <v/>
      </c>
      <c r="Q42" s="42" t="str">
        <f>IF(ISBLANK(D42),"",IF(SUM(H42:K42)&gt;0,IF(OR(E42="Pool 1",E42="Pool 2",E42="Pool 3"),IF(F42="3-er pulje",VLOOKUP(D42,Matriser!$J$3:$N$130,4,FALSE),IF(F42="4-er pulje",VLOOKUP(D42,Matriser!$J$3:$S$130,8,FALSE))),0),"-"))</f>
        <v/>
      </c>
      <c r="R42" s="41" t="str">
        <f>IF(ISBLANK(D42),"",IF(L42&gt;0,IF(E42="Pool 3","-",VLOOKUP(L42,Matriser!$A$3:$H$130,8,FALSE)),"-"))</f>
        <v/>
      </c>
      <c r="S42" s="36" t="str">
        <f>IF(ISBLANK(D42),"",IF(L42&gt;0,IF(E42="Pool 3","-",VLOOKUP(L42,Matriser!$A$3:$H$130,7,FALSE)),"-"))</f>
        <v/>
      </c>
      <c r="T42" s="36" t="str">
        <f>IF(ISBLANK(D42),"",IF(L42&gt;0,IF(E42="Pool 3","-",VLOOKUP(L42,Matriser!$A$3:$H$130,6,FALSE)),"-"))</f>
        <v/>
      </c>
      <c r="U42" s="36" t="str">
        <f>IF(ISBLANK(D42),"",IF(L42&gt;0,IF(E42="Pool 3","-",VLOOKUP(L42,Matriser!$A$3:$H$130,5,FALSE)),"-"))</f>
        <v/>
      </c>
      <c r="V42" s="42" t="str">
        <f>IF(ISBLANK(D42),"",IF(L42&gt;0,IF(E42="Pool 3","-",VLOOKUP(L42,Matriser!$A$3:$H$130,4,FALSE)),"-"))</f>
        <v/>
      </c>
      <c r="W42" s="41" t="str">
        <f>IF(ISBLANK(D42),"",IF(L42&gt;0,IF(E42="Pool 3","-",VLOOKUP(L42,Matriser!$A$3:$H$130,3,FALSE)),"-"))</f>
        <v/>
      </c>
      <c r="X42" s="42" t="str">
        <f>IF(ISBLANK(D42),"",IF(L42&gt;0,IF(AND(E42="Pool 3",M42&gt;1),VLOOKUP(M42,Matriser!$A$3:$J$45,9,FALSE),VLOOKUP(L42,Matriser!$A$3:$H$130,2,FALSE)),"-"))</f>
        <v/>
      </c>
      <c r="Y42" s="48" t="str">
        <f t="shared" si="22"/>
        <v/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x14ac:dyDescent="0.35">
      <c r="A43" s="15">
        <v>33</v>
      </c>
      <c r="B43" s="10"/>
      <c r="C43" s="10"/>
      <c r="D43" s="10"/>
      <c r="E43" s="11"/>
      <c r="F43" s="11"/>
      <c r="G43" s="28"/>
      <c r="H43" s="12" t="str">
        <f t="shared" si="16"/>
        <v/>
      </c>
      <c r="I43" s="12" t="str">
        <f>IF(ISBLANK(D43),"",IF(AND(F43&gt;0,OR(E43="Pool 1",E43="Pool 2",E43="Pool 3")),IF(D43&lt;3,0,IF(F43="3-er pulje",VLOOKUP(D43,Matriser!$J$3:$N$130,2,FALSE),IF(F43="4-er pulje",VLOOKUP(D43,Matriser!$J$3:$S$130,6,FALSE)))),"-"))</f>
        <v/>
      </c>
      <c r="J43" s="13" t="str">
        <f>IF(ISBLANK(D43),"",IF(AND(F43&gt;0,OR(E43="Pool 1",E43="Pool 2",E43="Pool 3")),IF(D43&lt;3,0,IF(F43="3-er pulje",VLOOKUP(D43,Matriser!$J$3:$N$130,3,FALSE),IF(F43="4-er pulje",VLOOKUP(D43,Matriser!$J$3:$S$130,7,FALSE)))),"-"))</f>
        <v/>
      </c>
      <c r="K43" s="13" t="str">
        <f t="shared" si="17"/>
        <v/>
      </c>
      <c r="L43" s="34" t="str">
        <f t="shared" si="18"/>
        <v/>
      </c>
      <c r="M43" s="41" t="str">
        <f t="shared" si="19"/>
        <v/>
      </c>
      <c r="N43" s="35"/>
      <c r="O43" s="36" t="str">
        <f t="shared" si="20"/>
        <v/>
      </c>
      <c r="P43" s="36" t="str">
        <f t="shared" si="21"/>
        <v/>
      </c>
      <c r="Q43" s="42" t="str">
        <f>IF(ISBLANK(D43),"",IF(SUM(H43:K43)&gt;0,IF(OR(E43="Pool 1",E43="Pool 2",E43="Pool 3"),IF(F43="3-er pulje",VLOOKUP(D43,Matriser!$J$3:$N$130,4,FALSE),IF(F43="4-er pulje",VLOOKUP(D43,Matriser!$J$3:$S$130,8,FALSE))),0),"-"))</f>
        <v/>
      </c>
      <c r="R43" s="41" t="str">
        <f>IF(ISBLANK(D43),"",IF(L43&gt;0,IF(E43="Pool 3","-",VLOOKUP(L43,Matriser!$A$3:$H$130,8,FALSE)),"-"))</f>
        <v/>
      </c>
      <c r="S43" s="36" t="str">
        <f>IF(ISBLANK(D43),"",IF(L43&gt;0,IF(E43="Pool 3","-",VLOOKUP(L43,Matriser!$A$3:$H$130,7,FALSE)),"-"))</f>
        <v/>
      </c>
      <c r="T43" s="36" t="str">
        <f>IF(ISBLANK(D43),"",IF(L43&gt;0,IF(E43="Pool 3","-",VLOOKUP(L43,Matriser!$A$3:$H$130,6,FALSE)),"-"))</f>
        <v/>
      </c>
      <c r="U43" s="36" t="str">
        <f>IF(ISBLANK(D43),"",IF(L43&gt;0,IF(E43="Pool 3","-",VLOOKUP(L43,Matriser!$A$3:$H$130,5,FALSE)),"-"))</f>
        <v/>
      </c>
      <c r="V43" s="42" t="str">
        <f>IF(ISBLANK(D43),"",IF(L43&gt;0,IF(E43="Pool 3","-",VLOOKUP(L43,Matriser!$A$3:$H$130,4,FALSE)),"-"))</f>
        <v/>
      </c>
      <c r="W43" s="41" t="str">
        <f>IF(ISBLANK(D43),"",IF(L43&gt;0,IF(E43="Pool 3","-",VLOOKUP(L43,Matriser!$A$3:$H$130,3,FALSE)),"-"))</f>
        <v/>
      </c>
      <c r="X43" s="42" t="str">
        <f>IF(ISBLANK(D43),"",IF(L43&gt;0,IF(AND(E43="Pool 3",M43&gt;1),VLOOKUP(M43,Matriser!$A$3:$J$45,9,FALSE),VLOOKUP(L43,Matriser!$A$3:$H$130,2,FALSE)),"-"))</f>
        <v/>
      </c>
      <c r="Y43" s="48" t="str">
        <f t="shared" si="22"/>
        <v/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x14ac:dyDescent="0.35">
      <c r="A44" s="15">
        <v>34</v>
      </c>
      <c r="B44" s="10"/>
      <c r="C44" s="10"/>
      <c r="D44" s="10"/>
      <c r="E44" s="11"/>
      <c r="F44" s="11"/>
      <c r="G44" s="28"/>
      <c r="H44" s="12" t="str">
        <f t="shared" si="16"/>
        <v/>
      </c>
      <c r="I44" s="12" t="str">
        <f>IF(ISBLANK(D44),"",IF(AND(F44&gt;0,OR(E44="Pool 1",E44="Pool 2",E44="Pool 3")),IF(D44&lt;3,0,IF(F44="3-er pulje",VLOOKUP(D44,Matriser!$J$3:$N$130,2,FALSE),IF(F44="4-er pulje",VLOOKUP(D44,Matriser!$J$3:$S$130,6,FALSE)))),"-"))</f>
        <v/>
      </c>
      <c r="J44" s="13" t="str">
        <f>IF(ISBLANK(D44),"",IF(AND(F44&gt;0,OR(E44="Pool 1",E44="Pool 2",E44="Pool 3")),IF(D44&lt;3,0,IF(F44="3-er pulje",VLOOKUP(D44,Matriser!$J$3:$N$130,3,FALSE),IF(F44="4-er pulje",VLOOKUP(D44,Matriser!$J$3:$S$130,7,FALSE)))),"-"))</f>
        <v/>
      </c>
      <c r="K44" s="13" t="str">
        <f t="shared" si="17"/>
        <v/>
      </c>
      <c r="L44" s="34" t="str">
        <f t="shared" si="18"/>
        <v/>
      </c>
      <c r="M44" s="41" t="str">
        <f t="shared" si="19"/>
        <v/>
      </c>
      <c r="N44" s="35"/>
      <c r="O44" s="36" t="str">
        <f t="shared" si="20"/>
        <v/>
      </c>
      <c r="P44" s="36" t="str">
        <f t="shared" si="21"/>
        <v/>
      </c>
      <c r="Q44" s="42" t="str">
        <f>IF(ISBLANK(D44),"",IF(SUM(H44:K44)&gt;0,IF(OR(E44="Pool 1",E44="Pool 2",E44="Pool 3"),IF(F44="3-er pulje",VLOOKUP(D44,Matriser!$J$3:$N$130,4,FALSE),IF(F44="4-er pulje",VLOOKUP(D44,Matriser!$J$3:$S$130,8,FALSE))),0),"-"))</f>
        <v/>
      </c>
      <c r="R44" s="41" t="str">
        <f>IF(ISBLANK(D44),"",IF(L44&gt;0,IF(E44="Pool 3","-",VLOOKUP(L44,Matriser!$A$3:$H$130,8,FALSE)),"-"))</f>
        <v/>
      </c>
      <c r="S44" s="36" t="str">
        <f>IF(ISBLANK(D44),"",IF(L44&gt;0,IF(E44="Pool 3","-",VLOOKUP(L44,Matriser!$A$3:$H$130,7,FALSE)),"-"))</f>
        <v/>
      </c>
      <c r="T44" s="36" t="str">
        <f>IF(ISBLANK(D44),"",IF(L44&gt;0,IF(E44="Pool 3","-",VLOOKUP(L44,Matriser!$A$3:$H$130,6,FALSE)),"-"))</f>
        <v/>
      </c>
      <c r="U44" s="36" t="str">
        <f>IF(ISBLANK(D44),"",IF(L44&gt;0,IF(E44="Pool 3","-",VLOOKUP(L44,Matriser!$A$3:$H$130,5,FALSE)),"-"))</f>
        <v/>
      </c>
      <c r="V44" s="42" t="str">
        <f>IF(ISBLANK(D44),"",IF(L44&gt;0,IF(E44="Pool 3","-",VLOOKUP(L44,Matriser!$A$3:$H$130,4,FALSE)),"-"))</f>
        <v/>
      </c>
      <c r="W44" s="41" t="str">
        <f>IF(ISBLANK(D44),"",IF(L44&gt;0,IF(E44="Pool 3","-",VLOOKUP(L44,Matriser!$A$3:$H$130,3,FALSE)),"-"))</f>
        <v/>
      </c>
      <c r="X44" s="42" t="str">
        <f>IF(ISBLANK(D44),"",IF(L44&gt;0,IF(AND(E44="Pool 3",M44&gt;1),VLOOKUP(M44,Matriser!$A$3:$J$45,9,FALSE),VLOOKUP(L44,Matriser!$A$3:$H$130,2,FALSE)),"-"))</f>
        <v/>
      </c>
      <c r="Y44" s="48" t="str">
        <f t="shared" si="22"/>
        <v/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x14ac:dyDescent="0.35">
      <c r="A45" s="15">
        <v>35</v>
      </c>
      <c r="B45" s="10"/>
      <c r="C45" s="10"/>
      <c r="D45" s="10"/>
      <c r="E45" s="11"/>
      <c r="F45" s="11"/>
      <c r="G45" s="28"/>
      <c r="H45" s="12" t="str">
        <f t="shared" si="16"/>
        <v/>
      </c>
      <c r="I45" s="12" t="str">
        <f>IF(ISBLANK(D45),"",IF(AND(F45&gt;0,OR(E45="Pool 1",E45="Pool 2",E45="Pool 3")),IF(D45&lt;3,0,IF(F45="3-er pulje",VLOOKUP(D45,Matriser!$J$3:$N$130,2,FALSE),IF(F45="4-er pulje",VLOOKUP(D45,Matriser!$J$3:$S$130,6,FALSE)))),"-"))</f>
        <v/>
      </c>
      <c r="J45" s="13" t="str">
        <f>IF(ISBLANK(D45),"",IF(AND(F45&gt;0,OR(E45="Pool 1",E45="Pool 2",E45="Pool 3")),IF(D45&lt;3,0,IF(F45="3-er pulje",VLOOKUP(D45,Matriser!$J$3:$N$130,3,FALSE),IF(F45="4-er pulje",VLOOKUP(D45,Matriser!$J$3:$S$130,7,FALSE)))),"-"))</f>
        <v/>
      </c>
      <c r="K45" s="13" t="str">
        <f t="shared" si="17"/>
        <v/>
      </c>
      <c r="L45" s="34" t="str">
        <f t="shared" si="18"/>
        <v/>
      </c>
      <c r="M45" s="41" t="str">
        <f t="shared" si="19"/>
        <v/>
      </c>
      <c r="N45" s="35"/>
      <c r="O45" s="36" t="str">
        <f t="shared" si="20"/>
        <v/>
      </c>
      <c r="P45" s="36" t="str">
        <f t="shared" si="21"/>
        <v/>
      </c>
      <c r="Q45" s="42" t="str">
        <f>IF(ISBLANK(D45),"",IF(SUM(H45:K45)&gt;0,IF(OR(E45="Pool 1",E45="Pool 2",E45="Pool 3"),IF(F45="3-er pulje",VLOOKUP(D45,Matriser!$J$3:$N$130,4,FALSE),IF(F45="4-er pulje",VLOOKUP(D45,Matriser!$J$3:$S$130,8,FALSE))),0),"-"))</f>
        <v/>
      </c>
      <c r="R45" s="41" t="str">
        <f>IF(ISBLANK(D45),"",IF(L45&gt;0,IF(E45="Pool 3","-",VLOOKUP(L45,Matriser!$A$3:$H$130,8,FALSE)),"-"))</f>
        <v/>
      </c>
      <c r="S45" s="36" t="str">
        <f>IF(ISBLANK(D45),"",IF(L45&gt;0,IF(E45="Pool 3","-",VLOOKUP(L45,Matriser!$A$3:$H$130,7,FALSE)),"-"))</f>
        <v/>
      </c>
      <c r="T45" s="36" t="str">
        <f>IF(ISBLANK(D45),"",IF(L45&gt;0,IF(E45="Pool 3","-",VLOOKUP(L45,Matriser!$A$3:$H$130,6,FALSE)),"-"))</f>
        <v/>
      </c>
      <c r="U45" s="36" t="str">
        <f>IF(ISBLANK(D45),"",IF(L45&gt;0,IF(E45="Pool 3","-",VLOOKUP(L45,Matriser!$A$3:$H$130,5,FALSE)),"-"))</f>
        <v/>
      </c>
      <c r="V45" s="42" t="str">
        <f>IF(ISBLANK(D45),"",IF(L45&gt;0,IF(E45="Pool 3","-",VLOOKUP(L45,Matriser!$A$3:$H$130,4,FALSE)),"-"))</f>
        <v/>
      </c>
      <c r="W45" s="41" t="str">
        <f>IF(ISBLANK(D45),"",IF(L45&gt;0,IF(E45="Pool 3","-",VLOOKUP(L45,Matriser!$A$3:$H$130,3,FALSE)),"-"))</f>
        <v/>
      </c>
      <c r="X45" s="42" t="str">
        <f>IF(ISBLANK(D45),"",IF(L45&gt;0,IF(AND(E45="Pool 3",M45&gt;1),VLOOKUP(M45,Matriser!$A$3:$J$45,9,FALSE),VLOOKUP(L45,Matriser!$A$3:$H$130,2,FALSE)),"-"))</f>
        <v/>
      </c>
      <c r="Y45" s="48" t="str">
        <f t="shared" si="22"/>
        <v/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x14ac:dyDescent="0.35">
      <c r="A46" s="15">
        <v>36</v>
      </c>
      <c r="B46" s="10"/>
      <c r="C46" s="10"/>
      <c r="D46" s="10"/>
      <c r="E46" s="11"/>
      <c r="F46" s="11"/>
      <c r="G46" s="28"/>
      <c r="H46" s="12" t="str">
        <f t="shared" si="16"/>
        <v/>
      </c>
      <c r="I46" s="12" t="str">
        <f>IF(ISBLANK(D46),"",IF(AND(F46&gt;0,OR(E46="Pool 1",E46="Pool 2",E46="Pool 3")),IF(D46&lt;3,0,IF(F46="3-er pulje",VLOOKUP(D46,Matriser!$J$3:$N$130,2,FALSE),IF(F46="4-er pulje",VLOOKUP(D46,Matriser!$J$3:$S$130,6,FALSE)))),"-"))</f>
        <v/>
      </c>
      <c r="J46" s="13" t="str">
        <f>IF(ISBLANK(D46),"",IF(AND(F46&gt;0,OR(E46="Pool 1",E46="Pool 2",E46="Pool 3")),IF(D46&lt;3,0,IF(F46="3-er pulje",VLOOKUP(D46,Matriser!$J$3:$N$130,3,FALSE),IF(F46="4-er pulje",VLOOKUP(D46,Matriser!$J$3:$S$130,7,FALSE)))),"-"))</f>
        <v/>
      </c>
      <c r="K46" s="13" t="str">
        <f t="shared" si="17"/>
        <v/>
      </c>
      <c r="L46" s="34" t="str">
        <f t="shared" si="18"/>
        <v/>
      </c>
      <c r="M46" s="41" t="str">
        <f t="shared" si="19"/>
        <v/>
      </c>
      <c r="N46" s="35"/>
      <c r="O46" s="36" t="str">
        <f t="shared" si="20"/>
        <v/>
      </c>
      <c r="P46" s="36" t="str">
        <f t="shared" si="21"/>
        <v/>
      </c>
      <c r="Q46" s="42" t="str">
        <f>IF(ISBLANK(D46),"",IF(SUM(H46:K46)&gt;0,IF(OR(E46="Pool 1",E46="Pool 2",E46="Pool 3"),IF(F46="3-er pulje",VLOOKUP(D46,Matriser!$J$3:$N$130,4,FALSE),IF(F46="4-er pulje",VLOOKUP(D46,Matriser!$J$3:$S$130,8,FALSE))),0),"-"))</f>
        <v/>
      </c>
      <c r="R46" s="41" t="str">
        <f>IF(ISBLANK(D46),"",IF(L46&gt;0,IF(E46="Pool 3","-",VLOOKUP(L46,Matriser!$A$3:$H$130,8,FALSE)),"-"))</f>
        <v/>
      </c>
      <c r="S46" s="36" t="str">
        <f>IF(ISBLANK(D46),"",IF(L46&gt;0,IF(E46="Pool 3","-",VLOOKUP(L46,Matriser!$A$3:$H$130,7,FALSE)),"-"))</f>
        <v/>
      </c>
      <c r="T46" s="36" t="str">
        <f>IF(ISBLANK(D46),"",IF(L46&gt;0,IF(E46="Pool 3","-",VLOOKUP(L46,Matriser!$A$3:$H$130,6,FALSE)),"-"))</f>
        <v/>
      </c>
      <c r="U46" s="36" t="str">
        <f>IF(ISBLANK(D46),"",IF(L46&gt;0,IF(E46="Pool 3","-",VLOOKUP(L46,Matriser!$A$3:$H$130,5,FALSE)),"-"))</f>
        <v/>
      </c>
      <c r="V46" s="42" t="str">
        <f>IF(ISBLANK(D46),"",IF(L46&gt;0,IF(E46="Pool 3","-",VLOOKUP(L46,Matriser!$A$3:$H$130,4,FALSE)),"-"))</f>
        <v/>
      </c>
      <c r="W46" s="41" t="str">
        <f>IF(ISBLANK(D46),"",IF(L46&gt;0,IF(E46="Pool 3","-",VLOOKUP(L46,Matriser!$A$3:$H$130,3,FALSE)),"-"))</f>
        <v/>
      </c>
      <c r="X46" s="42" t="str">
        <f>IF(ISBLANK(D46),"",IF(L46&gt;0,IF(AND(E46="Pool 3",M46&gt;1),VLOOKUP(M46,Matriser!$A$3:$J$45,9,FALSE),VLOOKUP(L46,Matriser!$A$3:$H$130,2,FALSE)),"-"))</f>
        <v/>
      </c>
      <c r="Y46" s="48" t="str">
        <f t="shared" si="22"/>
        <v/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x14ac:dyDescent="0.35">
      <c r="A47" s="15">
        <v>37</v>
      </c>
      <c r="B47" s="10"/>
      <c r="C47" s="10"/>
      <c r="D47" s="10"/>
      <c r="E47" s="11"/>
      <c r="F47" s="11"/>
      <c r="G47" s="100"/>
      <c r="H47" s="12" t="str">
        <f t="shared" si="16"/>
        <v/>
      </c>
      <c r="I47" s="12" t="str">
        <f>IF(ISBLANK(D47),"",IF(AND(F47&gt;0,OR(E47="Pool 1",E47="Pool 2",E47="Pool 3")),IF(D47&lt;3,0,IF(F47="3-er pulje",VLOOKUP(D47,Matriser!$J$3:$N$130,2,FALSE),IF(F47="4-er pulje",VLOOKUP(D47,Matriser!$J$3:$S$130,6,FALSE)))),"-"))</f>
        <v/>
      </c>
      <c r="J47" s="13" t="str">
        <f>IF(ISBLANK(D47),"",IF(AND(F47&gt;0,OR(E47="Pool 1",E47="Pool 2",E47="Pool 3")),IF(D47&lt;3,0,IF(F47="3-er pulje",VLOOKUP(D47,Matriser!$J$3:$N$130,3,FALSE),IF(F47="4-er pulje",VLOOKUP(D47,Matriser!$J$3:$S$130,7,FALSE)))),"-"))</f>
        <v/>
      </c>
      <c r="K47" s="13" t="str">
        <f t="shared" si="17"/>
        <v/>
      </c>
      <c r="L47" s="34" t="str">
        <f t="shared" si="18"/>
        <v/>
      </c>
      <c r="M47" s="41" t="str">
        <f t="shared" si="19"/>
        <v/>
      </c>
      <c r="N47" s="35"/>
      <c r="O47" s="36" t="str">
        <f t="shared" si="20"/>
        <v/>
      </c>
      <c r="P47" s="36" t="str">
        <f t="shared" si="21"/>
        <v/>
      </c>
      <c r="Q47" s="42" t="str">
        <f>IF(ISBLANK(D47),"",IF(SUM(H47:K47)&gt;0,IF(OR(E47="Pool 1",E47="Pool 2",E47="Pool 3"),IF(F47="3-er pulje",VLOOKUP(D47,Matriser!$J$3:$N$130,4,FALSE),IF(F47="4-er pulje",VLOOKUP(D47,Matriser!$J$3:$S$130,8,FALSE))),0),"-"))</f>
        <v/>
      </c>
      <c r="R47" s="41" t="str">
        <f>IF(ISBLANK(D47),"",IF(L47&gt;0,IF(E47="Pool 3","-",VLOOKUP(L47,Matriser!$A$3:$H$130,8,FALSE)),"-"))</f>
        <v/>
      </c>
      <c r="S47" s="36" t="str">
        <f>IF(ISBLANK(D47),"",IF(L47&gt;0,IF(E47="Pool 3","-",VLOOKUP(L47,Matriser!$A$3:$H$130,7,FALSE)),"-"))</f>
        <v/>
      </c>
      <c r="T47" s="36" t="str">
        <f>IF(ISBLANK(D47),"",IF(L47&gt;0,IF(E47="Pool 3","-",VLOOKUP(L47,Matriser!$A$3:$H$130,6,FALSE)),"-"))</f>
        <v/>
      </c>
      <c r="U47" s="36" t="str">
        <f>IF(ISBLANK(D47),"",IF(L47&gt;0,IF(E47="Pool 3","-",VLOOKUP(L47,Matriser!$A$3:$H$130,5,FALSE)),"-"))</f>
        <v/>
      </c>
      <c r="V47" s="42" t="str">
        <f>IF(ISBLANK(D47),"",IF(L47&gt;0,IF(E47="Pool 3","-",VLOOKUP(L47,Matriser!$A$3:$H$130,4,FALSE)),"-"))</f>
        <v/>
      </c>
      <c r="W47" s="41" t="str">
        <f>IF(ISBLANK(D47),"",IF(L47&gt;0,IF(E47="Pool 3","-",VLOOKUP(L47,Matriser!$A$3:$H$130,3,FALSE)),"-"))</f>
        <v/>
      </c>
      <c r="X47" s="42" t="str">
        <f>IF(ISBLANK(D47),"",IF(L47&gt;0,IF(AND(E47="Pool 3",M47&gt;1),VLOOKUP(M47,Matriser!$A$3:$J$45,9,FALSE),VLOOKUP(L47,Matriser!$A$3:$H$130,2,FALSE)),"-"))</f>
        <v/>
      </c>
      <c r="Y47" s="48" t="str">
        <f t="shared" si="22"/>
        <v/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x14ac:dyDescent="0.35">
      <c r="A48" s="15">
        <v>38</v>
      </c>
      <c r="B48" s="10"/>
      <c r="C48" s="10"/>
      <c r="D48" s="10"/>
      <c r="E48" s="11"/>
      <c r="F48" s="11"/>
      <c r="G48" s="100"/>
      <c r="H48" s="12" t="str">
        <f t="shared" si="16"/>
        <v/>
      </c>
      <c r="I48" s="12" t="str">
        <f>IF(ISBLANK(D48),"",IF(AND(F48&gt;0,OR(E48="Pool 1",E48="Pool 2",E48="Pool 3")),IF(D48&lt;3,0,IF(F48="3-er pulje",VLOOKUP(D48,Matriser!$J$3:$N$130,2,FALSE),IF(F48="4-er pulje",VLOOKUP(D48,Matriser!$J$3:$S$130,6,FALSE)))),"-"))</f>
        <v/>
      </c>
      <c r="J48" s="13" t="str">
        <f>IF(ISBLANK(D48),"",IF(AND(F48&gt;0,OR(E48="Pool 1",E48="Pool 2",E48="Pool 3")),IF(D48&lt;3,0,IF(F48="3-er pulje",VLOOKUP(D48,Matriser!$J$3:$N$130,3,FALSE),IF(F48="4-er pulje",VLOOKUP(D48,Matriser!$J$3:$S$130,7,FALSE)))),"-"))</f>
        <v/>
      </c>
      <c r="K48" s="13" t="str">
        <f t="shared" si="17"/>
        <v/>
      </c>
      <c r="L48" s="34" t="str">
        <f t="shared" si="18"/>
        <v/>
      </c>
      <c r="M48" s="41" t="str">
        <f t="shared" si="19"/>
        <v/>
      </c>
      <c r="N48" s="35"/>
      <c r="O48" s="36" t="str">
        <f t="shared" si="20"/>
        <v/>
      </c>
      <c r="P48" s="36" t="str">
        <f t="shared" si="21"/>
        <v/>
      </c>
      <c r="Q48" s="42" t="str">
        <f>IF(ISBLANK(D48),"",IF(SUM(H48:K48)&gt;0,IF(OR(E48="Pool 1",E48="Pool 2",E48="Pool 3"),IF(F48="3-er pulje",VLOOKUP(D48,Matriser!$J$3:$N$130,4,FALSE),IF(F48="4-er pulje",VLOOKUP(D48,Matriser!$J$3:$S$130,8,FALSE))),0),"-"))</f>
        <v/>
      </c>
      <c r="R48" s="41" t="str">
        <f>IF(ISBLANK(D48),"",IF(L48&gt;0,IF(E48="Pool 3","-",VLOOKUP(L48,Matriser!$A$3:$H$130,8,FALSE)),"-"))</f>
        <v/>
      </c>
      <c r="S48" s="36" t="str">
        <f>IF(ISBLANK(D48),"",IF(L48&gt;0,IF(E48="Pool 3","-",VLOOKUP(L48,Matriser!$A$3:$H$130,7,FALSE)),"-"))</f>
        <v/>
      </c>
      <c r="T48" s="36" t="str">
        <f>IF(ISBLANK(D48),"",IF(L48&gt;0,IF(E48="Pool 3","-",VLOOKUP(L48,Matriser!$A$3:$H$130,6,FALSE)),"-"))</f>
        <v/>
      </c>
      <c r="U48" s="36" t="str">
        <f>IF(ISBLANK(D48),"",IF(L48&gt;0,IF(E48="Pool 3","-",VLOOKUP(L48,Matriser!$A$3:$H$130,5,FALSE)),"-"))</f>
        <v/>
      </c>
      <c r="V48" s="42" t="str">
        <f>IF(ISBLANK(D48),"",IF(L48&gt;0,IF(E48="Pool 3","-",VLOOKUP(L48,Matriser!$A$3:$H$130,4,FALSE)),"-"))</f>
        <v/>
      </c>
      <c r="W48" s="41" t="str">
        <f>IF(ISBLANK(D48),"",IF(L48&gt;0,IF(E48="Pool 3","-",VLOOKUP(L48,Matriser!$A$3:$H$130,3,FALSE)),"-"))</f>
        <v/>
      </c>
      <c r="X48" s="42" t="str">
        <f>IF(ISBLANK(D48),"",IF(L48&gt;0,IF(AND(E48="Pool 3",M48&gt;1),VLOOKUP(M48,Matriser!$A$3:$J$45,9,FALSE),VLOOKUP(L48,Matriser!$A$3:$H$130,2,FALSE)),"-"))</f>
        <v/>
      </c>
      <c r="Y48" s="48" t="str">
        <f t="shared" si="22"/>
        <v/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x14ac:dyDescent="0.35">
      <c r="A49" s="15">
        <v>39</v>
      </c>
      <c r="B49" s="10"/>
      <c r="C49" s="10"/>
      <c r="D49" s="10"/>
      <c r="E49" s="11"/>
      <c r="F49" s="11"/>
      <c r="G49" s="100"/>
      <c r="H49" s="12" t="str">
        <f t="shared" si="16"/>
        <v/>
      </c>
      <c r="I49" s="12" t="str">
        <f>IF(ISBLANK(D49),"",IF(AND(F49&gt;0,OR(E49="Pool 1",E49="Pool 2",E49="Pool 3")),IF(D49&lt;3,0,IF(F49="3-er pulje",VLOOKUP(D49,Matriser!$J$3:$N$130,2,FALSE),IF(F49="4-er pulje",VLOOKUP(D49,Matriser!$J$3:$S$130,6,FALSE)))),"-"))</f>
        <v/>
      </c>
      <c r="J49" s="13" t="str">
        <f>IF(ISBLANK(D49),"",IF(AND(F49&gt;0,OR(E49="Pool 1",E49="Pool 2",E49="Pool 3")),IF(D49&lt;3,0,IF(F49="3-er pulje",VLOOKUP(D49,Matriser!$J$3:$N$130,3,FALSE),IF(F49="4-er pulje",VLOOKUP(D49,Matriser!$J$3:$S$130,7,FALSE)))),"-"))</f>
        <v/>
      </c>
      <c r="K49" s="13" t="str">
        <f t="shared" si="17"/>
        <v/>
      </c>
      <c r="L49" s="34" t="str">
        <f t="shared" si="18"/>
        <v/>
      </c>
      <c r="M49" s="41" t="str">
        <f t="shared" si="19"/>
        <v/>
      </c>
      <c r="N49" s="35"/>
      <c r="O49" s="36" t="str">
        <f t="shared" si="20"/>
        <v/>
      </c>
      <c r="P49" s="36" t="str">
        <f t="shared" si="21"/>
        <v/>
      </c>
      <c r="Q49" s="42" t="str">
        <f>IF(ISBLANK(D49),"",IF(SUM(H49:K49)&gt;0,IF(OR(E49="Pool 1",E49="Pool 2",E49="Pool 3"),IF(F49="3-er pulje",VLOOKUP(D49,Matriser!$J$3:$N$130,4,FALSE),IF(F49="4-er pulje",VLOOKUP(D49,Matriser!$J$3:$S$130,8,FALSE))),0),"-"))</f>
        <v/>
      </c>
      <c r="R49" s="41" t="str">
        <f>IF(ISBLANK(D49),"",IF(L49&gt;0,IF(E49="Pool 3","-",VLOOKUP(L49,Matriser!$A$3:$H$130,8,FALSE)),"-"))</f>
        <v/>
      </c>
      <c r="S49" s="36" t="str">
        <f>IF(ISBLANK(D49),"",IF(L49&gt;0,IF(E49="Pool 3","-",VLOOKUP(L49,Matriser!$A$3:$H$130,7,FALSE)),"-"))</f>
        <v/>
      </c>
      <c r="T49" s="36" t="str">
        <f>IF(ISBLANK(D49),"",IF(L49&gt;0,IF(E49="Pool 3","-",VLOOKUP(L49,Matriser!$A$3:$H$130,6,FALSE)),"-"))</f>
        <v/>
      </c>
      <c r="U49" s="36" t="str">
        <f>IF(ISBLANK(D49),"",IF(L49&gt;0,IF(E49="Pool 3","-",VLOOKUP(L49,Matriser!$A$3:$H$130,5,FALSE)),"-"))</f>
        <v/>
      </c>
      <c r="V49" s="42" t="str">
        <f>IF(ISBLANK(D49),"",IF(L49&gt;0,IF(E49="Pool 3","-",VLOOKUP(L49,Matriser!$A$3:$H$130,4,FALSE)),"-"))</f>
        <v/>
      </c>
      <c r="W49" s="41" t="str">
        <f>IF(ISBLANK(D49),"",IF(L49&gt;0,IF(E49="Pool 3","-",VLOOKUP(L49,Matriser!$A$3:$H$130,3,FALSE)),"-"))</f>
        <v/>
      </c>
      <c r="X49" s="42" t="str">
        <f>IF(ISBLANK(D49),"",IF(L49&gt;0,IF(AND(E49="Pool 3",M49&gt;1),VLOOKUP(M49,Matriser!$A$3:$J$45,9,FALSE),VLOOKUP(L49,Matriser!$A$3:$H$130,2,FALSE)),"-"))</f>
        <v/>
      </c>
      <c r="Y49" s="48" t="str">
        <f t="shared" si="22"/>
        <v/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x14ac:dyDescent="0.35">
      <c r="A50" s="15">
        <v>40</v>
      </c>
      <c r="B50" s="10"/>
      <c r="C50" s="10"/>
      <c r="D50" s="10"/>
      <c r="E50" s="11"/>
      <c r="F50" s="11"/>
      <c r="G50" s="100"/>
      <c r="H50" s="12" t="str">
        <f t="shared" si="16"/>
        <v/>
      </c>
      <c r="I50" s="12" t="str">
        <f>IF(ISBLANK(D50),"",IF(AND(F50&gt;0,OR(E50="Pool 1",E50="Pool 2",E50="Pool 3")),IF(D50&lt;3,0,IF(F50="3-er pulje",VLOOKUP(D50,Matriser!$J$3:$N$130,2,FALSE),IF(F50="4-er pulje",VLOOKUP(D50,Matriser!$J$3:$S$130,6,FALSE)))),"-"))</f>
        <v/>
      </c>
      <c r="J50" s="13" t="str">
        <f>IF(ISBLANK(D50),"",IF(AND(F50&gt;0,OR(E50="Pool 1",E50="Pool 2",E50="Pool 3")),IF(D50&lt;3,0,IF(F50="3-er pulje",VLOOKUP(D50,Matriser!$J$3:$N$130,3,FALSE),IF(F50="4-er pulje",VLOOKUP(D50,Matriser!$J$3:$S$130,7,FALSE)))),"-"))</f>
        <v/>
      </c>
      <c r="K50" s="13" t="str">
        <f t="shared" si="17"/>
        <v/>
      </c>
      <c r="L50" s="34" t="str">
        <f t="shared" si="18"/>
        <v/>
      </c>
      <c r="M50" s="41" t="str">
        <f t="shared" si="19"/>
        <v/>
      </c>
      <c r="N50" s="35"/>
      <c r="O50" s="36" t="str">
        <f t="shared" si="20"/>
        <v/>
      </c>
      <c r="P50" s="36" t="str">
        <f t="shared" si="21"/>
        <v/>
      </c>
      <c r="Q50" s="42" t="str">
        <f>IF(ISBLANK(D50),"",IF(SUM(H50:K50)&gt;0,IF(OR(E50="Pool 1",E50="Pool 2",E50="Pool 3"),IF(F50="3-er pulje",VLOOKUP(D50,Matriser!$J$3:$N$130,4,FALSE),IF(F50="4-er pulje",VLOOKUP(D50,Matriser!$J$3:$S$130,8,FALSE))),0),"-"))</f>
        <v/>
      </c>
      <c r="R50" s="41" t="str">
        <f>IF(ISBLANK(D50),"",IF(L50&gt;0,IF(E50="Pool 3","-",VLOOKUP(L50,Matriser!$A$3:$H$130,8,FALSE)),"-"))</f>
        <v/>
      </c>
      <c r="S50" s="36" t="str">
        <f>IF(ISBLANK(D50),"",IF(L50&gt;0,IF(E50="Pool 3","-",VLOOKUP(L50,Matriser!$A$3:$H$130,7,FALSE)),"-"))</f>
        <v/>
      </c>
      <c r="T50" s="36" t="str">
        <f>IF(ISBLANK(D50),"",IF(L50&gt;0,IF(E50="Pool 3","-",VLOOKUP(L50,Matriser!$A$3:$H$130,6,FALSE)),"-"))</f>
        <v/>
      </c>
      <c r="U50" s="36" t="str">
        <f>IF(ISBLANK(D50),"",IF(L50&gt;0,IF(E50="Pool 3","-",VLOOKUP(L50,Matriser!$A$3:$H$130,5,FALSE)),"-"))</f>
        <v/>
      </c>
      <c r="V50" s="42" t="str">
        <f>IF(ISBLANK(D50),"",IF(L50&gt;0,IF(E50="Pool 3","-",VLOOKUP(L50,Matriser!$A$3:$H$130,4,FALSE)),"-"))</f>
        <v/>
      </c>
      <c r="W50" s="41" t="str">
        <f>IF(ISBLANK(D50),"",IF(L50&gt;0,IF(E50="Pool 3","-",VLOOKUP(L50,Matriser!$A$3:$H$130,3,FALSE)),"-"))</f>
        <v/>
      </c>
      <c r="X50" s="42" t="str">
        <f>IF(ISBLANK(D50),"",IF(L50&gt;0,IF(AND(E50="Pool 3",M50&gt;1),VLOOKUP(M50,Matriser!$A$3:$J$45,9,FALSE),VLOOKUP(L50,Matriser!$A$3:$H$130,2,FALSE)),"-"))</f>
        <v/>
      </c>
      <c r="Y50" s="48" t="str">
        <f t="shared" si="22"/>
        <v/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x14ac:dyDescent="0.35">
      <c r="A51" s="15">
        <v>41</v>
      </c>
      <c r="B51" s="10"/>
      <c r="C51" s="10"/>
      <c r="D51" s="10"/>
      <c r="E51" s="11"/>
      <c r="F51" s="11"/>
      <c r="G51" s="100"/>
      <c r="H51" s="12" t="str">
        <f t="shared" si="16"/>
        <v/>
      </c>
      <c r="I51" s="12" t="str">
        <f>IF(ISBLANK(D51),"",IF(AND(F51&gt;0,OR(E51="Pool 1",E51="Pool 2",E51="Pool 3")),IF(D51&lt;3,0,IF(F51="3-er pulje",VLOOKUP(D51,Matriser!$J$3:$N$130,2,FALSE),IF(F51="4-er pulje",VLOOKUP(D51,Matriser!$J$3:$S$130,6,FALSE)))),"-"))</f>
        <v/>
      </c>
      <c r="J51" s="13" t="str">
        <f>IF(ISBLANK(D51),"",IF(AND(F51&gt;0,OR(E51="Pool 1",E51="Pool 2",E51="Pool 3")),IF(D51&lt;3,0,IF(F51="3-er pulje",VLOOKUP(D51,Matriser!$J$3:$N$130,3,FALSE),IF(F51="4-er pulje",VLOOKUP(D51,Matriser!$J$3:$S$130,7,FALSE)))),"-"))</f>
        <v/>
      </c>
      <c r="K51" s="13" t="str">
        <f t="shared" si="17"/>
        <v/>
      </c>
      <c r="L51" s="34" t="str">
        <f t="shared" si="18"/>
        <v/>
      </c>
      <c r="M51" s="41" t="str">
        <f t="shared" si="19"/>
        <v/>
      </c>
      <c r="N51" s="35"/>
      <c r="O51" s="36" t="str">
        <f t="shared" si="20"/>
        <v/>
      </c>
      <c r="P51" s="36" t="str">
        <f t="shared" si="21"/>
        <v/>
      </c>
      <c r="Q51" s="42" t="str">
        <f>IF(ISBLANK(D51),"",IF(SUM(H51:K51)&gt;0,IF(OR(E51="Pool 1",E51="Pool 2",E51="Pool 3"),IF(F51="3-er pulje",VLOOKUP(D51,Matriser!$J$3:$N$130,4,FALSE),IF(F51="4-er pulje",VLOOKUP(D51,Matriser!$J$3:$S$130,8,FALSE))),0),"-"))</f>
        <v/>
      </c>
      <c r="R51" s="41" t="str">
        <f>IF(ISBLANK(D51),"",IF(L51&gt;0,IF(E51="Pool 3","-",VLOOKUP(L51,Matriser!$A$3:$H$130,8,FALSE)),"-"))</f>
        <v/>
      </c>
      <c r="S51" s="36" t="str">
        <f>IF(ISBLANK(D51),"",IF(L51&gt;0,IF(E51="Pool 3","-",VLOOKUP(L51,Matriser!$A$3:$H$130,7,FALSE)),"-"))</f>
        <v/>
      </c>
      <c r="T51" s="36" t="str">
        <f>IF(ISBLANK(D51),"",IF(L51&gt;0,IF(E51="Pool 3","-",VLOOKUP(L51,Matriser!$A$3:$H$130,6,FALSE)),"-"))</f>
        <v/>
      </c>
      <c r="U51" s="36" t="str">
        <f>IF(ISBLANK(D51),"",IF(L51&gt;0,IF(E51="Pool 3","-",VLOOKUP(L51,Matriser!$A$3:$H$130,5,FALSE)),"-"))</f>
        <v/>
      </c>
      <c r="V51" s="42" t="str">
        <f>IF(ISBLANK(D51),"",IF(L51&gt;0,IF(E51="Pool 3","-",VLOOKUP(L51,Matriser!$A$3:$H$130,4,FALSE)),"-"))</f>
        <v/>
      </c>
      <c r="W51" s="41" t="str">
        <f>IF(ISBLANK(D51),"",IF(L51&gt;0,IF(E51="Pool 3","-",VLOOKUP(L51,Matriser!$A$3:$H$130,3,FALSE)),"-"))</f>
        <v/>
      </c>
      <c r="X51" s="42" t="str">
        <f>IF(ISBLANK(D51),"",IF(L51&gt;0,IF(AND(E51="Pool 3",M51&gt;1),VLOOKUP(M51,Matriser!$A$3:$J$45,9,FALSE),VLOOKUP(L51,Matriser!$A$3:$H$130,2,FALSE)),"-"))</f>
        <v/>
      </c>
      <c r="Y51" s="48" t="str">
        <f t="shared" si="22"/>
        <v/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x14ac:dyDescent="0.35">
      <c r="A52" s="15">
        <v>42</v>
      </c>
      <c r="B52" s="10"/>
      <c r="C52" s="10"/>
      <c r="D52" s="10"/>
      <c r="E52" s="11"/>
      <c r="F52" s="11"/>
      <c r="G52" s="100"/>
      <c r="H52" s="12" t="str">
        <f t="shared" si="16"/>
        <v/>
      </c>
      <c r="I52" s="12" t="str">
        <f>IF(ISBLANK(D52),"",IF(AND(F52&gt;0,OR(E52="Pool 1",E52="Pool 2",E52="Pool 3")),IF(D52&lt;3,0,IF(F52="3-er pulje",VLOOKUP(D52,Matriser!$J$3:$N$130,2,FALSE),IF(F52="4-er pulje",VLOOKUP(D52,Matriser!$J$3:$S$130,6,FALSE)))),"-"))</f>
        <v/>
      </c>
      <c r="J52" s="13" t="str">
        <f>IF(ISBLANK(D52),"",IF(AND(F52&gt;0,OR(E52="Pool 1",E52="Pool 2",E52="Pool 3")),IF(D52&lt;3,0,IF(F52="3-er pulje",VLOOKUP(D52,Matriser!$J$3:$N$130,3,FALSE),IF(F52="4-er pulje",VLOOKUP(D52,Matriser!$J$3:$S$130,7,FALSE)))),"-"))</f>
        <v/>
      </c>
      <c r="K52" s="13" t="str">
        <f t="shared" si="17"/>
        <v/>
      </c>
      <c r="L52" s="34" t="str">
        <f t="shared" si="18"/>
        <v/>
      </c>
      <c r="M52" s="41" t="str">
        <f t="shared" si="19"/>
        <v/>
      </c>
      <c r="N52" s="35"/>
      <c r="O52" s="36" t="str">
        <f t="shared" si="20"/>
        <v/>
      </c>
      <c r="P52" s="36" t="str">
        <f t="shared" si="21"/>
        <v/>
      </c>
      <c r="Q52" s="42" t="str">
        <f>IF(ISBLANK(D52),"",IF(SUM(H52:K52)&gt;0,IF(OR(E52="Pool 1",E52="Pool 2",E52="Pool 3"),IF(F52="3-er pulje",VLOOKUP(D52,Matriser!$J$3:$N$130,4,FALSE),IF(F52="4-er pulje",VLOOKUP(D52,Matriser!$J$3:$S$130,8,FALSE))),0),"-"))</f>
        <v/>
      </c>
      <c r="R52" s="41" t="str">
        <f>IF(ISBLANK(D52),"",IF(L52&gt;0,IF(E52="Pool 3","-",VLOOKUP(L52,Matriser!$A$3:$H$130,8,FALSE)),"-"))</f>
        <v/>
      </c>
      <c r="S52" s="36" t="str">
        <f>IF(ISBLANK(D52),"",IF(L52&gt;0,IF(E52="Pool 3","-",VLOOKUP(L52,Matriser!$A$3:$H$130,7,FALSE)),"-"))</f>
        <v/>
      </c>
      <c r="T52" s="36" t="str">
        <f>IF(ISBLANK(D52),"",IF(L52&gt;0,IF(E52="Pool 3","-",VLOOKUP(L52,Matriser!$A$3:$H$130,6,FALSE)),"-"))</f>
        <v/>
      </c>
      <c r="U52" s="36" t="str">
        <f>IF(ISBLANK(D52),"",IF(L52&gt;0,IF(E52="Pool 3","-",VLOOKUP(L52,Matriser!$A$3:$H$130,5,FALSE)),"-"))</f>
        <v/>
      </c>
      <c r="V52" s="42" t="str">
        <f>IF(ISBLANK(D52),"",IF(L52&gt;0,IF(E52="Pool 3","-",VLOOKUP(L52,Matriser!$A$3:$H$130,4,FALSE)),"-"))</f>
        <v/>
      </c>
      <c r="W52" s="41" t="str">
        <f>IF(ISBLANK(D52),"",IF(L52&gt;0,IF(E52="Pool 3","-",VLOOKUP(L52,Matriser!$A$3:$H$130,3,FALSE)),"-"))</f>
        <v/>
      </c>
      <c r="X52" s="42" t="str">
        <f>IF(ISBLANK(D52),"",IF(L52&gt;0,IF(AND(E52="Pool 3",M52&gt;1),VLOOKUP(M52,Matriser!$A$3:$J$45,9,FALSE),VLOOKUP(L52,Matriser!$A$3:$H$130,2,FALSE)),"-"))</f>
        <v/>
      </c>
      <c r="Y52" s="48" t="str">
        <f t="shared" si="22"/>
        <v/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35">
      <c r="A53" s="15">
        <v>43</v>
      </c>
      <c r="B53" s="10"/>
      <c r="C53" s="10"/>
      <c r="D53" s="10"/>
      <c r="E53" s="11"/>
      <c r="F53" s="11"/>
      <c r="G53" s="100"/>
      <c r="H53" s="12" t="str">
        <f t="shared" si="16"/>
        <v/>
      </c>
      <c r="I53" s="12" t="str">
        <f>IF(ISBLANK(D53),"",IF(AND(F53&gt;0,OR(E53="Pool 1",E53="Pool 2",E53="Pool 3")),IF(D53&lt;3,0,IF(F53="3-er pulje",VLOOKUP(D53,Matriser!$J$3:$N$130,2,FALSE),IF(F53="4-er pulje",VLOOKUP(D53,Matriser!$J$3:$S$130,6,FALSE)))),"-"))</f>
        <v/>
      </c>
      <c r="J53" s="13" t="str">
        <f>IF(ISBLANK(D53),"",IF(AND(F53&gt;0,OR(E53="Pool 1",E53="Pool 2",E53="Pool 3")),IF(D53&lt;3,0,IF(F53="3-er pulje",VLOOKUP(D53,Matriser!$J$3:$N$130,3,FALSE),IF(F53="4-er pulje",VLOOKUP(D53,Matriser!$J$3:$S$130,7,FALSE)))),"-"))</f>
        <v/>
      </c>
      <c r="K53" s="13" t="str">
        <f t="shared" si="17"/>
        <v/>
      </c>
      <c r="L53" s="34" t="str">
        <f t="shared" si="18"/>
        <v/>
      </c>
      <c r="M53" s="41" t="str">
        <f t="shared" si="19"/>
        <v/>
      </c>
      <c r="N53" s="35"/>
      <c r="O53" s="36" t="str">
        <f t="shared" si="20"/>
        <v/>
      </c>
      <c r="P53" s="36" t="str">
        <f t="shared" si="21"/>
        <v/>
      </c>
      <c r="Q53" s="42" t="str">
        <f>IF(ISBLANK(D53),"",IF(SUM(H53:K53)&gt;0,IF(OR(E53="Pool 1",E53="Pool 2",E53="Pool 3"),IF(F53="3-er pulje",VLOOKUP(D53,Matriser!$J$3:$N$130,4,FALSE),IF(F53="4-er pulje",VLOOKUP(D53,Matriser!$J$3:$S$130,8,FALSE))),0),"-"))</f>
        <v/>
      </c>
      <c r="R53" s="41" t="str">
        <f>IF(ISBLANK(D53),"",IF(L53&gt;0,IF(E53="Pool 3","-",VLOOKUP(L53,Matriser!$A$3:$H$130,8,FALSE)),"-"))</f>
        <v/>
      </c>
      <c r="S53" s="36" t="str">
        <f>IF(ISBLANK(D53),"",IF(L53&gt;0,IF(E53="Pool 3","-",VLOOKUP(L53,Matriser!$A$3:$H$130,7,FALSE)),"-"))</f>
        <v/>
      </c>
      <c r="T53" s="36" t="str">
        <f>IF(ISBLANK(D53),"",IF(L53&gt;0,IF(E53="Pool 3","-",VLOOKUP(L53,Matriser!$A$3:$H$130,6,FALSE)),"-"))</f>
        <v/>
      </c>
      <c r="U53" s="36" t="str">
        <f>IF(ISBLANK(D53),"",IF(L53&gt;0,IF(E53="Pool 3","-",VLOOKUP(L53,Matriser!$A$3:$H$130,5,FALSE)),"-"))</f>
        <v/>
      </c>
      <c r="V53" s="42" t="str">
        <f>IF(ISBLANK(D53),"",IF(L53&gt;0,IF(E53="Pool 3","-",VLOOKUP(L53,Matriser!$A$3:$H$130,4,FALSE)),"-"))</f>
        <v/>
      </c>
      <c r="W53" s="41" t="str">
        <f>IF(ISBLANK(D53),"",IF(L53&gt;0,IF(E53="Pool 3","-",VLOOKUP(L53,Matriser!$A$3:$H$130,3,FALSE)),"-"))</f>
        <v/>
      </c>
      <c r="X53" s="42" t="str">
        <f>IF(ISBLANK(D53),"",IF(L53&gt;0,IF(AND(E53="Pool 3",M53&gt;1),VLOOKUP(M53,Matriser!$A$3:$J$45,9,FALSE),VLOOKUP(L53,Matriser!$A$3:$H$130,2,FALSE)),"-"))</f>
        <v/>
      </c>
      <c r="Y53" s="48" t="str">
        <f t="shared" si="22"/>
        <v/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x14ac:dyDescent="0.35">
      <c r="A54" s="15">
        <v>44</v>
      </c>
      <c r="B54" s="10"/>
      <c r="C54" s="10"/>
      <c r="D54" s="10"/>
      <c r="E54" s="11"/>
      <c r="F54" s="11"/>
      <c r="G54" s="100"/>
      <c r="H54" s="12" t="str">
        <f t="shared" si="16"/>
        <v/>
      </c>
      <c r="I54" s="12" t="str">
        <f>IF(ISBLANK(D54),"",IF(AND(F54&gt;0,OR(E54="Pool 1",E54="Pool 2",E54="Pool 3")),IF(D54&lt;3,0,IF(F54="3-er pulje",VLOOKUP(D54,Matriser!$J$3:$N$130,2,FALSE),IF(F54="4-er pulje",VLOOKUP(D54,Matriser!$J$3:$S$130,6,FALSE)))),"-"))</f>
        <v/>
      </c>
      <c r="J54" s="13" t="str">
        <f>IF(ISBLANK(D54),"",IF(AND(F54&gt;0,OR(E54="Pool 1",E54="Pool 2",E54="Pool 3")),IF(D54&lt;3,0,IF(F54="3-er pulje",VLOOKUP(D54,Matriser!$J$3:$N$130,3,FALSE),IF(F54="4-er pulje",VLOOKUP(D54,Matriser!$J$3:$S$130,7,FALSE)))),"-"))</f>
        <v/>
      </c>
      <c r="K54" s="13" t="str">
        <f t="shared" si="17"/>
        <v/>
      </c>
      <c r="L54" s="34" t="str">
        <f t="shared" si="18"/>
        <v/>
      </c>
      <c r="M54" s="41" t="str">
        <f t="shared" si="19"/>
        <v/>
      </c>
      <c r="N54" s="35"/>
      <c r="O54" s="36" t="str">
        <f t="shared" si="20"/>
        <v/>
      </c>
      <c r="P54" s="36" t="str">
        <f t="shared" si="21"/>
        <v/>
      </c>
      <c r="Q54" s="42" t="str">
        <f>IF(ISBLANK(D54),"",IF(SUM(H54:K54)&gt;0,IF(OR(E54="Pool 1",E54="Pool 2",E54="Pool 3"),IF(F54="3-er pulje",VLOOKUP(D54,Matriser!$J$3:$N$130,4,FALSE),IF(F54="4-er pulje",VLOOKUP(D54,Matriser!$J$3:$S$130,8,FALSE))),0),"-"))</f>
        <v/>
      </c>
      <c r="R54" s="41" t="str">
        <f>IF(ISBLANK(D54),"",IF(L54&gt;0,IF(E54="Pool 3","-",VLOOKUP(L54,Matriser!$A$3:$H$130,8,FALSE)),"-"))</f>
        <v/>
      </c>
      <c r="S54" s="36" t="str">
        <f>IF(ISBLANK(D54),"",IF(L54&gt;0,IF(E54="Pool 3","-",VLOOKUP(L54,Matriser!$A$3:$H$130,7,FALSE)),"-"))</f>
        <v/>
      </c>
      <c r="T54" s="36" t="str">
        <f>IF(ISBLANK(D54),"",IF(L54&gt;0,IF(E54="Pool 3","-",VLOOKUP(L54,Matriser!$A$3:$H$130,6,FALSE)),"-"))</f>
        <v/>
      </c>
      <c r="U54" s="36" t="str">
        <f>IF(ISBLANK(D54),"",IF(L54&gt;0,IF(E54="Pool 3","-",VLOOKUP(L54,Matriser!$A$3:$H$130,5,FALSE)),"-"))</f>
        <v/>
      </c>
      <c r="V54" s="42" t="str">
        <f>IF(ISBLANK(D54),"",IF(L54&gt;0,IF(E54="Pool 3","-",VLOOKUP(L54,Matriser!$A$3:$H$130,4,FALSE)),"-"))</f>
        <v/>
      </c>
      <c r="W54" s="41" t="str">
        <f>IF(ISBLANK(D54),"",IF(L54&gt;0,IF(E54="Pool 3","-",VLOOKUP(L54,Matriser!$A$3:$H$130,3,FALSE)),"-"))</f>
        <v/>
      </c>
      <c r="X54" s="42" t="str">
        <f>IF(ISBLANK(D54),"",IF(L54&gt;0,IF(AND(E54="Pool 3",M54&gt;1),VLOOKUP(M54,Matriser!$A$3:$J$45,9,FALSE),VLOOKUP(L54,Matriser!$A$3:$H$130,2,FALSE)),"-"))</f>
        <v/>
      </c>
      <c r="Y54" s="48" t="str">
        <f t="shared" si="22"/>
        <v/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x14ac:dyDescent="0.35">
      <c r="A55" s="15">
        <v>45</v>
      </c>
      <c r="B55" s="10"/>
      <c r="C55" s="10"/>
      <c r="D55" s="10"/>
      <c r="E55" s="11"/>
      <c r="F55" s="11"/>
      <c r="G55" s="28"/>
      <c r="H55" s="12" t="str">
        <f t="shared" si="16"/>
        <v/>
      </c>
      <c r="I55" s="12" t="str">
        <f>IF(ISBLANK(D55),"",IF(AND(F55&gt;0,OR(E55="Pool 1",E55="Pool 2",E55="Pool 3")),IF(D55&lt;3,0,IF(F55="3-er pulje",VLOOKUP(D55,Matriser!$J$3:$N$130,2,FALSE),IF(F55="4-er pulje",VLOOKUP(D55,Matriser!$J$3:$S$130,6,FALSE)))),"-"))</f>
        <v/>
      </c>
      <c r="J55" s="13" t="str">
        <f>IF(ISBLANK(D55),"",IF(AND(F55&gt;0,OR(E55="Pool 1",E55="Pool 2",E55="Pool 3")),IF(D55&lt;3,0,IF(F55="3-er pulje",VLOOKUP(D55,Matriser!$J$3:$N$130,3,FALSE),IF(F55="4-er pulje",VLOOKUP(D55,Matriser!$J$3:$S$130,7,FALSE)))),"-"))</f>
        <v/>
      </c>
      <c r="K55" s="13" t="str">
        <f t="shared" si="17"/>
        <v/>
      </c>
      <c r="L55" s="34" t="str">
        <f t="shared" si="18"/>
        <v/>
      </c>
      <c r="M55" s="41" t="str">
        <f t="shared" si="19"/>
        <v/>
      </c>
      <c r="N55" s="35"/>
      <c r="O55" s="36" t="str">
        <f t="shared" si="20"/>
        <v/>
      </c>
      <c r="P55" s="36" t="str">
        <f t="shared" si="21"/>
        <v/>
      </c>
      <c r="Q55" s="42" t="str">
        <f>IF(ISBLANK(D55),"",IF(SUM(H55:K55)&gt;0,IF(OR(E55="Pool 1",E55="Pool 2",E55="Pool 3"),IF(F55="3-er pulje",VLOOKUP(D55,Matriser!$J$3:$N$130,4,FALSE),IF(F55="4-er pulje",VLOOKUP(D55,Matriser!$J$3:$S$130,8,FALSE))),0),"-"))</f>
        <v/>
      </c>
      <c r="R55" s="41" t="str">
        <f>IF(ISBLANK(D55),"",IF(L55&gt;0,IF(E55="Pool 3","-",VLOOKUP(L55,Matriser!$A$3:$H$130,8,FALSE)),"-"))</f>
        <v/>
      </c>
      <c r="S55" s="36" t="str">
        <f>IF(ISBLANK(D55),"",IF(L55&gt;0,IF(E55="Pool 3","-",VLOOKUP(L55,Matriser!$A$3:$H$130,7,FALSE)),"-"))</f>
        <v/>
      </c>
      <c r="T55" s="36" t="str">
        <f>IF(ISBLANK(D55),"",IF(L55&gt;0,IF(E55="Pool 3","-",VLOOKUP(L55,Matriser!$A$3:$H$130,6,FALSE)),"-"))</f>
        <v/>
      </c>
      <c r="U55" s="36" t="str">
        <f>IF(ISBLANK(D55),"",IF(L55&gt;0,IF(E55="Pool 3","-",VLOOKUP(L55,Matriser!$A$3:$H$130,5,FALSE)),"-"))</f>
        <v/>
      </c>
      <c r="V55" s="42" t="str">
        <f>IF(ISBLANK(D55),"",IF(L55&gt;0,IF(E55="Pool 3","-",VLOOKUP(L55,Matriser!$A$3:$H$130,4,FALSE)),"-"))</f>
        <v/>
      </c>
      <c r="W55" s="41" t="str">
        <f>IF(ISBLANK(D55),"",IF(L55&gt;0,IF(E55="Pool 3","-",VLOOKUP(L55,Matriser!$A$3:$H$130,3,FALSE)),"-"))</f>
        <v/>
      </c>
      <c r="X55" s="42" t="str">
        <f>IF(ISBLANK(D55),"",IF(L55&gt;0,IF(AND(E55="Pool 3",M55&gt;1),VLOOKUP(M55,Matriser!$A$3:$J$45,9,FALSE),VLOOKUP(L55,Matriser!$A$3:$H$130,2,FALSE)),"-"))</f>
        <v/>
      </c>
      <c r="Y55" s="48" t="str">
        <f t="shared" si="22"/>
        <v/>
      </c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x14ac:dyDescent="0.35">
      <c r="A56" s="15">
        <v>46</v>
      </c>
      <c r="B56" s="10"/>
      <c r="C56" s="10"/>
      <c r="D56" s="10"/>
      <c r="E56" s="11"/>
      <c r="F56" s="11"/>
      <c r="G56" s="100"/>
      <c r="H56" s="12" t="str">
        <f t="shared" si="10"/>
        <v/>
      </c>
      <c r="I56" s="12" t="str">
        <f>IF(ISBLANK(D56),"",IF(AND(F56&gt;0,OR(E56="Pool 1",E56="Pool 2",E56="Pool 3")),IF(D56&lt;3,0,IF(F56="3-er pulje",VLOOKUP(D56,Matriser!$J$3:$N$130,2,FALSE),IF(F56="4-er pulje",VLOOKUP(D56,Matriser!$J$3:$S$130,6,FALSE)))),"-"))</f>
        <v/>
      </c>
      <c r="J56" s="13" t="str">
        <f>IF(ISBLANK(D56),"",IF(AND(F56&gt;0,OR(E56="Pool 1",E56="Pool 2",E56="Pool 3")),IF(D56&lt;3,0,IF(F56="3-er pulje",VLOOKUP(D56,Matriser!$J$3:$N$130,3,FALSE),IF(F56="4-er pulje",VLOOKUP(D56,Matriser!$J$3:$S$130,7,FALSE)))),"-"))</f>
        <v/>
      </c>
      <c r="K56" s="13" t="str">
        <f t="shared" si="11"/>
        <v/>
      </c>
      <c r="L56" s="34" t="str">
        <f t="shared" si="12"/>
        <v/>
      </c>
      <c r="M56" s="41" t="str">
        <f t="shared" si="13"/>
        <v/>
      </c>
      <c r="N56" s="35"/>
      <c r="O56" s="36" t="str">
        <f t="shared" si="14"/>
        <v/>
      </c>
      <c r="P56" s="36" t="str">
        <f t="shared" si="15"/>
        <v/>
      </c>
      <c r="Q56" s="42" t="str">
        <f>IF(ISBLANK(D56),"",IF(SUM(H56:K56)&gt;0,IF(OR(E56="Pool 1",E56="Pool 2",E56="Pool 3"),IF(F56="3-er pulje",VLOOKUP(D56,Matriser!$J$3:$N$130,4,FALSE),IF(F56="4-er pulje",VLOOKUP(D56,Matriser!$J$3:$S$130,8,FALSE))),0),"-"))</f>
        <v/>
      </c>
      <c r="R56" s="41" t="str">
        <f>IF(ISBLANK(D56),"",IF(L56&gt;0,IF(E56="Pool 3","-",VLOOKUP(L56,Matriser!$A$3:$H$130,8,FALSE)),"-"))</f>
        <v/>
      </c>
      <c r="S56" s="36" t="str">
        <f>IF(ISBLANK(D56),"",IF(L56&gt;0,IF(E56="Pool 3","-",VLOOKUP(L56,Matriser!$A$3:$H$130,7,FALSE)),"-"))</f>
        <v/>
      </c>
      <c r="T56" s="36" t="str">
        <f>IF(ISBLANK(D56),"",IF(L56&gt;0,IF(E56="Pool 3","-",VLOOKUP(L56,Matriser!$A$3:$H$130,6,FALSE)),"-"))</f>
        <v/>
      </c>
      <c r="U56" s="36" t="str">
        <f>IF(ISBLANK(D56),"",IF(L56&gt;0,IF(E56="Pool 3","-",VLOOKUP(L56,Matriser!$A$3:$H$130,5,FALSE)),"-"))</f>
        <v/>
      </c>
      <c r="V56" s="42" t="str">
        <f>IF(ISBLANK(D56),"",IF(L56&gt;0,IF(E56="Pool 3","-",VLOOKUP(L56,Matriser!$A$3:$H$130,4,FALSE)),"-"))</f>
        <v/>
      </c>
      <c r="W56" s="41" t="str">
        <f>IF(ISBLANK(D56),"",IF(L56&gt;0,IF(E56="Pool 3","-",VLOOKUP(L56,Matriser!$A$3:$H$130,3,FALSE)),"-"))</f>
        <v/>
      </c>
      <c r="X56" s="42" t="str">
        <f>IF(ISBLANK(D56),"",IF(L56&gt;0,IF(AND(E56="Pool 3",M56&gt;1),VLOOKUP(M56,Matriser!$A$3:$J$45,9,FALSE),VLOOKUP(L56,Matriser!$A$3:$H$130,2,FALSE)),"-"))</f>
        <v/>
      </c>
      <c r="Y56" s="48" t="str">
        <f t="shared" si="4"/>
        <v/>
      </c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35">
      <c r="A57" s="15">
        <v>47</v>
      </c>
      <c r="B57" s="10"/>
      <c r="C57" s="10"/>
      <c r="D57" s="10"/>
      <c r="E57" s="11"/>
      <c r="F57" s="11"/>
      <c r="G57" s="100"/>
      <c r="H57" s="12" t="str">
        <f t="shared" si="10"/>
        <v/>
      </c>
      <c r="I57" s="12" t="str">
        <f>IF(ISBLANK(D57),"",IF(AND(F57&gt;0,OR(E57="Pool 1",E57="Pool 2",E57="Pool 3")),IF(D57&lt;3,0,IF(F57="3-er pulje",VLOOKUP(D57,Matriser!$J$3:$N$130,2,FALSE),IF(F57="4-er pulje",VLOOKUP(D57,Matriser!$J$3:$S$130,6,FALSE)))),"-"))</f>
        <v/>
      </c>
      <c r="J57" s="13" t="str">
        <f>IF(ISBLANK(D57),"",IF(AND(F57&gt;0,OR(E57="Pool 1",E57="Pool 2",E57="Pool 3")),IF(D57&lt;3,0,IF(F57="3-er pulje",VLOOKUP(D57,Matriser!$J$3:$N$130,3,FALSE),IF(F57="4-er pulje",VLOOKUP(D57,Matriser!$J$3:$S$130,7,FALSE)))),"-"))</f>
        <v/>
      </c>
      <c r="K57" s="13" t="str">
        <f t="shared" si="11"/>
        <v/>
      </c>
      <c r="L57" s="34" t="str">
        <f t="shared" si="12"/>
        <v/>
      </c>
      <c r="M57" s="41" t="str">
        <f t="shared" si="13"/>
        <v/>
      </c>
      <c r="N57" s="35"/>
      <c r="O57" s="36" t="str">
        <f t="shared" si="14"/>
        <v/>
      </c>
      <c r="P57" s="36" t="str">
        <f t="shared" si="15"/>
        <v/>
      </c>
      <c r="Q57" s="42" t="str">
        <f>IF(ISBLANK(D57),"",IF(SUM(H57:K57)&gt;0,IF(OR(E57="Pool 1",E57="Pool 2",E57="Pool 3"),IF(F57="3-er pulje",VLOOKUP(D57,Matriser!$J$3:$N$130,4,FALSE),IF(F57="4-er pulje",VLOOKUP(D57,Matriser!$J$3:$S$130,8,FALSE))),0),"-"))</f>
        <v/>
      </c>
      <c r="R57" s="41" t="str">
        <f>IF(ISBLANK(D57),"",IF(L57&gt;0,IF(E57="Pool 3","-",VLOOKUP(L57,Matriser!$A$3:$H$130,8,FALSE)),"-"))</f>
        <v/>
      </c>
      <c r="S57" s="36" t="str">
        <f>IF(ISBLANK(D57),"",IF(L57&gt;0,IF(E57="Pool 3","-",VLOOKUP(L57,Matriser!$A$3:$H$130,7,FALSE)),"-"))</f>
        <v/>
      </c>
      <c r="T57" s="36" t="str">
        <f>IF(ISBLANK(D57),"",IF(L57&gt;0,IF(E57="Pool 3","-",VLOOKUP(L57,Matriser!$A$3:$H$130,6,FALSE)),"-"))</f>
        <v/>
      </c>
      <c r="U57" s="36" t="str">
        <f>IF(ISBLANK(D57),"",IF(L57&gt;0,IF(E57="Pool 3","-",VLOOKUP(L57,Matriser!$A$3:$H$130,5,FALSE)),"-"))</f>
        <v/>
      </c>
      <c r="V57" s="42" t="str">
        <f>IF(ISBLANK(D57),"",IF(L57&gt;0,IF(E57="Pool 3","-",VLOOKUP(L57,Matriser!$A$3:$H$130,4,FALSE)),"-"))</f>
        <v/>
      </c>
      <c r="W57" s="41" t="str">
        <f>IF(ISBLANK(D57),"",IF(L57&gt;0,IF(E57="Pool 3","-",VLOOKUP(L57,Matriser!$A$3:$H$130,3,FALSE)),"-"))</f>
        <v/>
      </c>
      <c r="X57" s="42" t="str">
        <f>IF(ISBLANK(D57),"",IF(L57&gt;0,IF(AND(E57="Pool 3",M57&gt;1),VLOOKUP(M57,Matriser!$A$3:$J$45,9,FALSE),VLOOKUP(L57,Matriser!$A$3:$H$130,2,FALSE)),"-"))</f>
        <v/>
      </c>
      <c r="Y57" s="48" t="str">
        <f t="shared" si="4"/>
        <v/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x14ac:dyDescent="0.35">
      <c r="A58" s="15">
        <v>48</v>
      </c>
      <c r="B58" s="10"/>
      <c r="C58" s="10"/>
      <c r="D58" s="10"/>
      <c r="E58" s="11"/>
      <c r="F58" s="11"/>
      <c r="G58" s="100"/>
      <c r="H58" s="12" t="str">
        <f t="shared" si="10"/>
        <v/>
      </c>
      <c r="I58" s="12" t="str">
        <f>IF(ISBLANK(D58),"",IF(AND(F58&gt;0,OR(E58="Pool 1",E58="Pool 2",E58="Pool 3")),IF(D58&lt;3,0,IF(F58="3-er pulje",VLOOKUP(D58,Matriser!$J$3:$N$130,2,FALSE),IF(F58="4-er pulje",VLOOKUP(D58,Matriser!$J$3:$S$130,6,FALSE)))),"-"))</f>
        <v/>
      </c>
      <c r="J58" s="13" t="str">
        <f>IF(ISBLANK(D58),"",IF(AND(F58&gt;0,OR(E58="Pool 1",E58="Pool 2",E58="Pool 3")),IF(D58&lt;3,0,IF(F58="3-er pulje",VLOOKUP(D58,Matriser!$J$3:$N$130,3,FALSE),IF(F58="4-er pulje",VLOOKUP(D58,Matriser!$J$3:$S$130,7,FALSE)))),"-"))</f>
        <v/>
      </c>
      <c r="K58" s="13" t="str">
        <f t="shared" si="11"/>
        <v/>
      </c>
      <c r="L58" s="34" t="str">
        <f t="shared" si="12"/>
        <v/>
      </c>
      <c r="M58" s="41" t="str">
        <f t="shared" si="13"/>
        <v/>
      </c>
      <c r="N58" s="35"/>
      <c r="O58" s="36" t="str">
        <f t="shared" si="14"/>
        <v/>
      </c>
      <c r="P58" s="36" t="str">
        <f t="shared" si="15"/>
        <v/>
      </c>
      <c r="Q58" s="42" t="str">
        <f>IF(ISBLANK(D58),"",IF(SUM(H58:K58)&gt;0,IF(OR(E58="Pool 1",E58="Pool 2",E58="Pool 3"),IF(F58="3-er pulje",VLOOKUP(D58,Matriser!$J$3:$N$130,4,FALSE),IF(F58="4-er pulje",VLOOKUP(D58,Matriser!$J$3:$S$130,8,FALSE))),0),"-"))</f>
        <v/>
      </c>
      <c r="R58" s="41" t="str">
        <f>IF(ISBLANK(D58),"",IF(L58&gt;0,IF(E58="Pool 3","-",VLOOKUP(L58,Matriser!$A$3:$H$130,8,FALSE)),"-"))</f>
        <v/>
      </c>
      <c r="S58" s="36" t="str">
        <f>IF(ISBLANK(D58),"",IF(L58&gt;0,IF(E58="Pool 3","-",VLOOKUP(L58,Matriser!$A$3:$H$130,7,FALSE)),"-"))</f>
        <v/>
      </c>
      <c r="T58" s="36" t="str">
        <f>IF(ISBLANK(D58),"",IF(L58&gt;0,IF(E58="Pool 3","-",VLOOKUP(L58,Matriser!$A$3:$H$130,6,FALSE)),"-"))</f>
        <v/>
      </c>
      <c r="U58" s="36" t="str">
        <f>IF(ISBLANK(D58),"",IF(L58&gt;0,IF(E58="Pool 3","-",VLOOKUP(L58,Matriser!$A$3:$H$130,5,FALSE)),"-"))</f>
        <v/>
      </c>
      <c r="V58" s="42" t="str">
        <f>IF(ISBLANK(D58),"",IF(L58&gt;0,IF(E58="Pool 3","-",VLOOKUP(L58,Matriser!$A$3:$H$130,4,FALSE)),"-"))</f>
        <v/>
      </c>
      <c r="W58" s="41" t="str">
        <f>IF(ISBLANK(D58),"",IF(L58&gt;0,IF(E58="Pool 3","-",VLOOKUP(L58,Matriser!$A$3:$H$130,3,FALSE)),"-"))</f>
        <v/>
      </c>
      <c r="X58" s="42" t="str">
        <f>IF(ISBLANK(D58),"",IF(L58&gt;0,IF(AND(E58="Pool 3",M58&gt;1),VLOOKUP(M58,Matriser!$A$3:$J$45,9,FALSE),VLOOKUP(L58,Matriser!$A$3:$H$130,2,FALSE)),"-"))</f>
        <v/>
      </c>
      <c r="Y58" s="48" t="str">
        <f t="shared" si="4"/>
        <v/>
      </c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x14ac:dyDescent="0.35">
      <c r="A59" s="15">
        <v>49</v>
      </c>
      <c r="B59" s="10"/>
      <c r="C59" s="10"/>
      <c r="D59" s="10"/>
      <c r="E59" s="11"/>
      <c r="F59" s="11"/>
      <c r="G59" s="100"/>
      <c r="H59" s="12" t="str">
        <f t="shared" si="10"/>
        <v/>
      </c>
      <c r="I59" s="12" t="str">
        <f>IF(ISBLANK(D59),"",IF(AND(F59&gt;0,OR(E59="Pool 1",E59="Pool 2",E59="Pool 3")),IF(D59&lt;3,0,IF(F59="3-er pulje",VLOOKUP(D59,Matriser!$J$3:$N$130,2,FALSE),IF(F59="4-er pulje",VLOOKUP(D59,Matriser!$J$3:$S$130,6,FALSE)))),"-"))</f>
        <v/>
      </c>
      <c r="J59" s="13" t="str">
        <f>IF(ISBLANK(D59),"",IF(AND(F59&gt;0,OR(E59="Pool 1",E59="Pool 2",E59="Pool 3")),IF(D59&lt;3,0,IF(F59="3-er pulje",VLOOKUP(D59,Matriser!$J$3:$N$130,3,FALSE),IF(F59="4-er pulje",VLOOKUP(D59,Matriser!$J$3:$S$130,7,FALSE)))),"-"))</f>
        <v/>
      </c>
      <c r="K59" s="13" t="str">
        <f t="shared" si="11"/>
        <v/>
      </c>
      <c r="L59" s="34" t="str">
        <f t="shared" si="12"/>
        <v/>
      </c>
      <c r="M59" s="41" t="str">
        <f t="shared" si="13"/>
        <v/>
      </c>
      <c r="N59" s="35"/>
      <c r="O59" s="36" t="str">
        <f t="shared" si="14"/>
        <v/>
      </c>
      <c r="P59" s="36" t="str">
        <f t="shared" si="15"/>
        <v/>
      </c>
      <c r="Q59" s="42" t="str">
        <f>IF(ISBLANK(D59),"",IF(SUM(H59:K59)&gt;0,IF(OR(E59="Pool 1",E59="Pool 2",E59="Pool 3"),IF(F59="3-er pulje",VLOOKUP(D59,Matriser!$J$3:$N$130,4,FALSE),IF(F59="4-er pulje",VLOOKUP(D59,Matriser!$J$3:$S$130,8,FALSE))),0),"-"))</f>
        <v/>
      </c>
      <c r="R59" s="41" t="str">
        <f>IF(ISBLANK(D59),"",IF(L59&gt;0,IF(E59="Pool 3","-",VLOOKUP(L59,Matriser!$A$3:$H$130,8,FALSE)),"-"))</f>
        <v/>
      </c>
      <c r="S59" s="36" t="str">
        <f>IF(ISBLANK(D59),"",IF(L59&gt;0,IF(E59="Pool 3","-",VLOOKUP(L59,Matriser!$A$3:$H$130,7,FALSE)),"-"))</f>
        <v/>
      </c>
      <c r="T59" s="36" t="str">
        <f>IF(ISBLANK(D59),"",IF(L59&gt;0,IF(E59="Pool 3","-",VLOOKUP(L59,Matriser!$A$3:$H$130,6,FALSE)),"-"))</f>
        <v/>
      </c>
      <c r="U59" s="36" t="str">
        <f>IF(ISBLANK(D59),"",IF(L59&gt;0,IF(E59="Pool 3","-",VLOOKUP(L59,Matriser!$A$3:$H$130,5,FALSE)),"-"))</f>
        <v/>
      </c>
      <c r="V59" s="42" t="str">
        <f>IF(ISBLANK(D59),"",IF(L59&gt;0,IF(E59="Pool 3","-",VLOOKUP(L59,Matriser!$A$3:$H$130,4,FALSE)),"-"))</f>
        <v/>
      </c>
      <c r="W59" s="41" t="str">
        <f>IF(ISBLANK(D59),"",IF(L59&gt;0,IF(E59="Pool 3","-",VLOOKUP(L59,Matriser!$A$3:$H$130,3,FALSE)),"-"))</f>
        <v/>
      </c>
      <c r="X59" s="42" t="str">
        <f>IF(ISBLANK(D59),"",IF(L59&gt;0,IF(AND(E59="Pool 3",M59&gt;1),VLOOKUP(M59,Matriser!$A$3:$J$45,9,FALSE),VLOOKUP(L59,Matriser!$A$3:$H$130,2,FALSE)),"-"))</f>
        <v/>
      </c>
      <c r="Y59" s="48" t="str">
        <f t="shared" si="4"/>
        <v/>
      </c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x14ac:dyDescent="0.35">
      <c r="A60" s="15">
        <v>50</v>
      </c>
      <c r="B60" s="10"/>
      <c r="C60" s="10"/>
      <c r="D60" s="10"/>
      <c r="E60" s="11"/>
      <c r="F60" s="11"/>
      <c r="G60" s="100"/>
      <c r="H60" s="12" t="str">
        <f t="shared" si="10"/>
        <v/>
      </c>
      <c r="I60" s="12" t="str">
        <f>IF(ISBLANK(D60),"",IF(AND(F60&gt;0,OR(E60="Pool 1",E60="Pool 2",E60="Pool 3")),IF(D60&lt;3,0,IF(F60="3-er pulje",VLOOKUP(D60,Matriser!$J$3:$N$130,2,FALSE),IF(F60="4-er pulje",VLOOKUP(D60,Matriser!$J$3:$S$130,6,FALSE)))),"-"))</f>
        <v/>
      </c>
      <c r="J60" s="13" t="str">
        <f>IF(ISBLANK(D60),"",IF(AND(F60&gt;0,OR(E60="Pool 1",E60="Pool 2",E60="Pool 3")),IF(D60&lt;3,0,IF(F60="3-er pulje",VLOOKUP(D60,Matriser!$J$3:$N$130,3,FALSE),IF(F60="4-er pulje",VLOOKUP(D60,Matriser!$J$3:$S$130,7,FALSE)))),"-"))</f>
        <v/>
      </c>
      <c r="K60" s="13" t="str">
        <f t="shared" si="11"/>
        <v/>
      </c>
      <c r="L60" s="34" t="str">
        <f t="shared" si="12"/>
        <v/>
      </c>
      <c r="M60" s="41" t="str">
        <f t="shared" si="13"/>
        <v/>
      </c>
      <c r="N60" s="35"/>
      <c r="O60" s="36" t="str">
        <f t="shared" si="14"/>
        <v/>
      </c>
      <c r="P60" s="36" t="str">
        <f t="shared" si="15"/>
        <v/>
      </c>
      <c r="Q60" s="42" t="str">
        <f>IF(ISBLANK(D60),"",IF(SUM(H60:K60)&gt;0,IF(OR(E60="Pool 1",E60="Pool 2",E60="Pool 3"),IF(F60="3-er pulje",VLOOKUP(D60,Matriser!$J$3:$N$130,4,FALSE),IF(F60="4-er pulje",VLOOKUP(D60,Matriser!$J$3:$S$130,8,FALSE))),0),"-"))</f>
        <v/>
      </c>
      <c r="R60" s="41" t="str">
        <f>IF(ISBLANK(D60),"",IF(L60&gt;0,IF(E60="Pool 3","-",VLOOKUP(L60,Matriser!$A$3:$H$130,8,FALSE)),"-"))</f>
        <v/>
      </c>
      <c r="S60" s="36" t="str">
        <f>IF(ISBLANK(D60),"",IF(L60&gt;0,IF(E60="Pool 3","-",VLOOKUP(L60,Matriser!$A$3:$H$130,7,FALSE)),"-"))</f>
        <v/>
      </c>
      <c r="T60" s="36" t="str">
        <f>IF(ISBLANK(D60),"",IF(L60&gt;0,IF(E60="Pool 3","-",VLOOKUP(L60,Matriser!$A$3:$H$130,6,FALSE)),"-"))</f>
        <v/>
      </c>
      <c r="U60" s="36" t="str">
        <f>IF(ISBLANK(D60),"",IF(L60&gt;0,IF(E60="Pool 3","-",VLOOKUP(L60,Matriser!$A$3:$H$130,5,FALSE)),"-"))</f>
        <v/>
      </c>
      <c r="V60" s="42" t="str">
        <f>IF(ISBLANK(D60),"",IF(L60&gt;0,IF(E60="Pool 3","-",VLOOKUP(L60,Matriser!$A$3:$H$130,4,FALSE)),"-"))</f>
        <v/>
      </c>
      <c r="W60" s="41" t="str">
        <f>IF(ISBLANK(D60),"",IF(L60&gt;0,IF(E60="Pool 3","-",VLOOKUP(L60,Matriser!$A$3:$H$130,3,FALSE)),"-"))</f>
        <v/>
      </c>
      <c r="X60" s="42" t="str">
        <f>IF(ISBLANK(D60),"",IF(L60&gt;0,IF(AND(E60="Pool 3",M60&gt;1),VLOOKUP(M60,Matriser!$A$3:$J$45,9,FALSE),VLOOKUP(L60,Matriser!$A$3:$H$130,2,FALSE)),"-"))</f>
        <v/>
      </c>
      <c r="Y60" s="48" t="str">
        <f t="shared" si="4"/>
        <v/>
      </c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x14ac:dyDescent="0.35">
      <c r="A61" s="15">
        <v>51</v>
      </c>
      <c r="B61" s="10"/>
      <c r="C61" s="10"/>
      <c r="D61" s="10"/>
      <c r="E61" s="11"/>
      <c r="F61" s="11"/>
      <c r="G61" s="100"/>
      <c r="H61" s="12" t="str">
        <f t="shared" si="10"/>
        <v/>
      </c>
      <c r="I61" s="12" t="str">
        <f>IF(ISBLANK(D61),"",IF(AND(F61&gt;0,OR(E61="Pool 1",E61="Pool 2",E61="Pool 3")),IF(D61&lt;3,0,IF(F61="3-er pulje",VLOOKUP(D61,Matriser!$J$3:$N$130,2,FALSE),IF(F61="4-er pulje",VLOOKUP(D61,Matriser!$J$3:$S$130,6,FALSE)))),"-"))</f>
        <v/>
      </c>
      <c r="J61" s="13" t="str">
        <f>IF(ISBLANK(D61),"",IF(AND(F61&gt;0,OR(E61="Pool 1",E61="Pool 2",E61="Pool 3")),IF(D61&lt;3,0,IF(F61="3-er pulje",VLOOKUP(D61,Matriser!$J$3:$N$130,3,FALSE),IF(F61="4-er pulje",VLOOKUP(D61,Matriser!$J$3:$S$130,7,FALSE)))),"-"))</f>
        <v/>
      </c>
      <c r="K61" s="13" t="str">
        <f t="shared" si="11"/>
        <v/>
      </c>
      <c r="L61" s="34" t="str">
        <f t="shared" si="12"/>
        <v/>
      </c>
      <c r="M61" s="41" t="str">
        <f t="shared" si="13"/>
        <v/>
      </c>
      <c r="N61" s="35"/>
      <c r="O61" s="36" t="str">
        <f t="shared" si="14"/>
        <v/>
      </c>
      <c r="P61" s="36" t="str">
        <f t="shared" si="15"/>
        <v/>
      </c>
      <c r="Q61" s="42" t="str">
        <f>IF(ISBLANK(D61),"",IF(SUM(H61:K61)&gt;0,IF(OR(E61="Pool 1",E61="Pool 2",E61="Pool 3"),IF(F61="3-er pulje",VLOOKUP(D61,Matriser!$J$3:$N$130,4,FALSE),IF(F61="4-er pulje",VLOOKUP(D61,Matriser!$J$3:$S$130,8,FALSE))),0),"-"))</f>
        <v/>
      </c>
      <c r="R61" s="41" t="str">
        <f>IF(ISBLANK(D61),"",IF(L61&gt;0,IF(E61="Pool 3","-",VLOOKUP(L61,Matriser!$A$3:$H$130,8,FALSE)),"-"))</f>
        <v/>
      </c>
      <c r="S61" s="36" t="str">
        <f>IF(ISBLANK(D61),"",IF(L61&gt;0,IF(E61="Pool 3","-",VLOOKUP(L61,Matriser!$A$3:$H$130,7,FALSE)),"-"))</f>
        <v/>
      </c>
      <c r="T61" s="36" t="str">
        <f>IF(ISBLANK(D61),"",IF(L61&gt;0,IF(E61="Pool 3","-",VLOOKUP(L61,Matriser!$A$3:$H$130,6,FALSE)),"-"))</f>
        <v/>
      </c>
      <c r="U61" s="36" t="str">
        <f>IF(ISBLANK(D61),"",IF(L61&gt;0,IF(E61="Pool 3","-",VLOOKUP(L61,Matriser!$A$3:$H$130,5,FALSE)),"-"))</f>
        <v/>
      </c>
      <c r="V61" s="42" t="str">
        <f>IF(ISBLANK(D61),"",IF(L61&gt;0,IF(E61="Pool 3","-",VLOOKUP(L61,Matriser!$A$3:$H$130,4,FALSE)),"-"))</f>
        <v/>
      </c>
      <c r="W61" s="41" t="str">
        <f>IF(ISBLANK(D61),"",IF(L61&gt;0,IF(E61="Pool 3","-",VLOOKUP(L61,Matriser!$A$3:$H$130,3,FALSE)),"-"))</f>
        <v/>
      </c>
      <c r="X61" s="42" t="str">
        <f>IF(ISBLANK(D61),"",IF(L61&gt;0,IF(AND(E61="Pool 3",M61&gt;1),VLOOKUP(M61,Matriser!$A$3:$J$45,9,FALSE),VLOOKUP(L61,Matriser!$A$3:$H$130,2,FALSE)),"-"))</f>
        <v/>
      </c>
      <c r="Y61" s="48" t="str">
        <f t="shared" si="4"/>
        <v/>
      </c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x14ac:dyDescent="0.35">
      <c r="A62" s="15">
        <v>52</v>
      </c>
      <c r="B62" s="10"/>
      <c r="C62" s="10"/>
      <c r="D62" s="10"/>
      <c r="E62" s="11"/>
      <c r="F62" s="11"/>
      <c r="G62" s="27"/>
      <c r="H62" s="12" t="str">
        <f t="shared" si="10"/>
        <v/>
      </c>
      <c r="I62" s="12" t="str">
        <f>IF(ISBLANK(D62),"",IF(AND(F62&gt;0,OR(E62="Pool 1",E62="Pool 2",E62="Pool 3")),IF(D62&lt;3,0,IF(F62="3-er pulje",VLOOKUP(D62,Matriser!$J$3:$N$130,2,FALSE),IF(F62="4-er pulje",VLOOKUP(D62,Matriser!$J$3:$S$130,6,FALSE)))),"-"))</f>
        <v/>
      </c>
      <c r="J62" s="13" t="str">
        <f>IF(ISBLANK(D62),"",IF(AND(F62&gt;0,OR(E62="Pool 1",E62="Pool 2",E62="Pool 3")),IF(D62&lt;3,0,IF(F62="3-er pulje",VLOOKUP(D62,Matriser!$J$3:$N$130,3,FALSE),IF(F62="4-er pulje",VLOOKUP(D62,Matriser!$J$3:$S$130,7,FALSE)))),"-"))</f>
        <v/>
      </c>
      <c r="K62" s="13" t="str">
        <f t="shared" si="11"/>
        <v/>
      </c>
      <c r="L62" s="34" t="str">
        <f t="shared" si="12"/>
        <v/>
      </c>
      <c r="M62" s="41" t="str">
        <f t="shared" si="13"/>
        <v/>
      </c>
      <c r="N62" s="35"/>
      <c r="O62" s="36" t="str">
        <f t="shared" si="14"/>
        <v/>
      </c>
      <c r="P62" s="36" t="str">
        <f t="shared" si="15"/>
        <v/>
      </c>
      <c r="Q62" s="42" t="str">
        <f>IF(ISBLANK(D62),"",IF(SUM(H62:K62)&gt;0,IF(OR(E62="Pool 1",E62="Pool 2",E62="Pool 3"),IF(F62="3-er pulje",VLOOKUP(D62,Matriser!$J$3:$N$130,4,FALSE),IF(F62="4-er pulje",VLOOKUP(D62,Matriser!$J$3:$S$130,8,FALSE))),0),"-"))</f>
        <v/>
      </c>
      <c r="R62" s="41" t="str">
        <f>IF(ISBLANK(D62),"",IF(L62&gt;0,IF(E62="Pool 3","-",VLOOKUP(L62,Matriser!$A$3:$H$130,8,FALSE)),"-"))</f>
        <v/>
      </c>
      <c r="S62" s="36" t="str">
        <f>IF(ISBLANK(D62),"",IF(L62&gt;0,IF(E62="Pool 3","-",VLOOKUP(L62,Matriser!$A$3:$H$130,7,FALSE)),"-"))</f>
        <v/>
      </c>
      <c r="T62" s="36" t="str">
        <f>IF(ISBLANK(D62),"",IF(L62&gt;0,IF(E62="Pool 3","-",VLOOKUP(L62,Matriser!$A$3:$H$130,6,FALSE)),"-"))</f>
        <v/>
      </c>
      <c r="U62" s="36" t="str">
        <f>IF(ISBLANK(D62),"",IF(L62&gt;0,IF(E62="Pool 3","-",VLOOKUP(L62,Matriser!$A$3:$H$130,5,FALSE)),"-"))</f>
        <v/>
      </c>
      <c r="V62" s="42" t="str">
        <f>IF(ISBLANK(D62),"",IF(L62&gt;0,IF(E62="Pool 3","-",VLOOKUP(L62,Matriser!$A$3:$H$130,4,FALSE)),"-"))</f>
        <v/>
      </c>
      <c r="W62" s="41" t="str">
        <f>IF(ISBLANK(D62),"",IF(L62&gt;0,IF(E62="Pool 3","-",VLOOKUP(L62,Matriser!$A$3:$H$130,3,FALSE)),"-"))</f>
        <v/>
      </c>
      <c r="X62" s="42" t="str">
        <f>IF(ISBLANK(D62),"",IF(L62&gt;0,IF(AND(E62="Pool 3",M62&gt;1),VLOOKUP(M62,Matriser!$A$3:$J$45,9,FALSE),VLOOKUP(L62,Matriser!$A$3:$H$130,2,FALSE)),"-"))</f>
        <v/>
      </c>
      <c r="Y62" s="48" t="str">
        <f t="shared" ref="Y62:Y76" si="23">IF(ISBLANK(D62),"",SUM(Q62:X62))</f>
        <v/>
      </c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x14ac:dyDescent="0.35">
      <c r="A63" s="15">
        <v>53</v>
      </c>
      <c r="B63" s="10"/>
      <c r="C63" s="10"/>
      <c r="D63" s="10"/>
      <c r="E63" s="11"/>
      <c r="F63" s="11"/>
      <c r="G63" s="27"/>
      <c r="H63" s="12" t="str">
        <f t="shared" si="10"/>
        <v/>
      </c>
      <c r="I63" s="12" t="str">
        <f>IF(ISBLANK(D63),"",IF(AND(F63&gt;0,OR(E63="Pool 1",E63="Pool 2",E63="Pool 3")),IF(D63&lt;3,0,IF(F63="3-er pulje",VLOOKUP(D63,Matriser!$J$3:$N$130,2,FALSE),IF(F63="4-er pulje",VLOOKUP(D63,Matriser!$J$3:$S$130,6,FALSE)))),"-"))</f>
        <v/>
      </c>
      <c r="J63" s="13" t="str">
        <f>IF(ISBLANK(D63),"",IF(AND(F63&gt;0,OR(E63="Pool 1",E63="Pool 2",E63="Pool 3")),IF(D63&lt;3,0,IF(F63="3-er pulje",VLOOKUP(D63,Matriser!$J$3:$N$130,3,FALSE),IF(F63="4-er pulje",VLOOKUP(D63,Matriser!$J$3:$S$130,7,FALSE)))),"-"))</f>
        <v/>
      </c>
      <c r="K63" s="13" t="str">
        <f t="shared" si="11"/>
        <v/>
      </c>
      <c r="L63" s="34" t="str">
        <f t="shared" si="12"/>
        <v/>
      </c>
      <c r="M63" s="41" t="str">
        <f t="shared" si="13"/>
        <v/>
      </c>
      <c r="N63" s="35"/>
      <c r="O63" s="36" t="str">
        <f t="shared" si="14"/>
        <v/>
      </c>
      <c r="P63" s="36" t="str">
        <f t="shared" si="15"/>
        <v/>
      </c>
      <c r="Q63" s="42" t="str">
        <f>IF(ISBLANK(D63),"",IF(SUM(H63:K63)&gt;0,IF(OR(E63="Pool 1",E63="Pool 2",E63="Pool 3"),IF(F63="3-er pulje",VLOOKUP(D63,Matriser!$J$3:$N$130,4,FALSE),IF(F63="4-er pulje",VLOOKUP(D63,Matriser!$J$3:$S$130,8,FALSE))),0),"-"))</f>
        <v/>
      </c>
      <c r="R63" s="41" t="str">
        <f>IF(ISBLANK(D63),"",IF(L63&gt;0,IF(E63="Pool 3","-",VLOOKUP(L63,Matriser!$A$3:$H$130,8,FALSE)),"-"))</f>
        <v/>
      </c>
      <c r="S63" s="36" t="str">
        <f>IF(ISBLANK(D63),"",IF(L63&gt;0,IF(E63="Pool 3","-",VLOOKUP(L63,Matriser!$A$3:$H$130,7,FALSE)),"-"))</f>
        <v/>
      </c>
      <c r="T63" s="36" t="str">
        <f>IF(ISBLANK(D63),"",IF(L63&gt;0,IF(E63="Pool 3","-",VLOOKUP(L63,Matriser!$A$3:$H$130,6,FALSE)),"-"))</f>
        <v/>
      </c>
      <c r="U63" s="36" t="str">
        <f>IF(ISBLANK(D63),"",IF(L63&gt;0,IF(E63="Pool 3","-",VLOOKUP(L63,Matriser!$A$3:$H$130,5,FALSE)),"-"))</f>
        <v/>
      </c>
      <c r="V63" s="42" t="str">
        <f>IF(ISBLANK(D63),"",IF(L63&gt;0,IF(E63="Pool 3","-",VLOOKUP(L63,Matriser!$A$3:$H$130,4,FALSE)),"-"))</f>
        <v/>
      </c>
      <c r="W63" s="41" t="str">
        <f>IF(ISBLANK(D63),"",IF(L63&gt;0,IF(E63="Pool 3","-",VLOOKUP(L63,Matriser!$A$3:$H$130,3,FALSE)),"-"))</f>
        <v/>
      </c>
      <c r="X63" s="42" t="str">
        <f>IF(ISBLANK(D63),"",IF(L63&gt;0,IF(AND(E63="Pool 3",M63&gt;1),VLOOKUP(M63,Matriser!$A$3:$J$45,9,FALSE),VLOOKUP(L63,Matriser!$A$3:$H$130,2,FALSE)),"-"))</f>
        <v/>
      </c>
      <c r="Y63" s="48" t="str">
        <f t="shared" si="23"/>
        <v/>
      </c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x14ac:dyDescent="0.35">
      <c r="A64" s="15">
        <v>54</v>
      </c>
      <c r="B64" s="10"/>
      <c r="C64" s="10"/>
      <c r="D64" s="10"/>
      <c r="E64" s="11"/>
      <c r="F64" s="11"/>
      <c r="G64" s="27"/>
      <c r="H64" s="12" t="str">
        <f t="shared" si="10"/>
        <v/>
      </c>
      <c r="I64" s="12" t="str">
        <f>IF(ISBLANK(D64),"",IF(AND(F64&gt;0,OR(E64="Pool 1",E64="Pool 2",E64="Pool 3")),IF(D64&lt;3,0,IF(F64="3-er pulje",VLOOKUP(D64,Matriser!$J$3:$N$130,2,FALSE),IF(F64="4-er pulje",VLOOKUP(D64,Matriser!$J$3:$S$130,6,FALSE)))),"-"))</f>
        <v/>
      </c>
      <c r="J64" s="13" t="str">
        <f>IF(ISBLANK(D64),"",IF(AND(F64&gt;0,OR(E64="Pool 1",E64="Pool 2",E64="Pool 3")),IF(D64&lt;3,0,IF(F64="3-er pulje",VLOOKUP(D64,Matriser!$J$3:$N$130,3,FALSE),IF(F64="4-er pulje",VLOOKUP(D64,Matriser!$J$3:$S$130,7,FALSE)))),"-"))</f>
        <v/>
      </c>
      <c r="K64" s="13" t="str">
        <f t="shared" si="11"/>
        <v/>
      </c>
      <c r="L64" s="34" t="str">
        <f t="shared" si="12"/>
        <v/>
      </c>
      <c r="M64" s="41" t="str">
        <f t="shared" si="13"/>
        <v/>
      </c>
      <c r="N64" s="35"/>
      <c r="O64" s="36" t="str">
        <f t="shared" si="14"/>
        <v/>
      </c>
      <c r="P64" s="36" t="str">
        <f t="shared" si="15"/>
        <v/>
      </c>
      <c r="Q64" s="42" t="str">
        <f>IF(ISBLANK(D64),"",IF(SUM(H64:K64)&gt;0,IF(OR(E64="Pool 1",E64="Pool 2",E64="Pool 3"),IF(F64="3-er pulje",VLOOKUP(D64,Matriser!$J$3:$N$130,4,FALSE),IF(F64="4-er pulje",VLOOKUP(D64,Matriser!$J$3:$S$130,8,FALSE))),0),"-"))</f>
        <v/>
      </c>
      <c r="R64" s="41" t="str">
        <f>IF(ISBLANK(D64),"",IF(L64&gt;0,IF(E64="Pool 3","-",VLOOKUP(L64,Matriser!$A$3:$H$130,8,FALSE)),"-"))</f>
        <v/>
      </c>
      <c r="S64" s="36" t="str">
        <f>IF(ISBLANK(D64),"",IF(L64&gt;0,IF(E64="Pool 3","-",VLOOKUP(L64,Matriser!$A$3:$H$130,7,FALSE)),"-"))</f>
        <v/>
      </c>
      <c r="T64" s="36" t="str">
        <f>IF(ISBLANK(D64),"",IF(L64&gt;0,IF(E64="Pool 3","-",VLOOKUP(L64,Matriser!$A$3:$H$130,6,FALSE)),"-"))</f>
        <v/>
      </c>
      <c r="U64" s="36" t="str">
        <f>IF(ISBLANK(D64),"",IF(L64&gt;0,IF(E64="Pool 3","-",VLOOKUP(L64,Matriser!$A$3:$H$130,5,FALSE)),"-"))</f>
        <v/>
      </c>
      <c r="V64" s="42" t="str">
        <f>IF(ISBLANK(D64),"",IF(L64&gt;0,IF(E64="Pool 3","-",VLOOKUP(L64,Matriser!$A$3:$H$130,4,FALSE)),"-"))</f>
        <v/>
      </c>
      <c r="W64" s="41" t="str">
        <f>IF(ISBLANK(D64),"",IF(L64&gt;0,IF(E64="Pool 3","-",VLOOKUP(L64,Matriser!$A$3:$H$130,3,FALSE)),"-"))</f>
        <v/>
      </c>
      <c r="X64" s="42" t="str">
        <f>IF(ISBLANK(D64),"",IF(L64&gt;0,IF(AND(E64="Pool 3",M64&gt;1),VLOOKUP(M64,Matriser!$A$3:$J$45,9,FALSE),VLOOKUP(L64,Matriser!$A$3:$H$130,2,FALSE)),"-"))</f>
        <v/>
      </c>
      <c r="Y64" s="48" t="str">
        <f t="shared" si="23"/>
        <v/>
      </c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x14ac:dyDescent="0.35">
      <c r="A65" s="15">
        <v>55</v>
      </c>
      <c r="B65" s="10"/>
      <c r="C65" s="10"/>
      <c r="D65" s="10"/>
      <c r="E65" s="11"/>
      <c r="F65" s="11"/>
      <c r="G65" s="27"/>
      <c r="H65" s="12" t="str">
        <f t="shared" si="10"/>
        <v/>
      </c>
      <c r="I65" s="12" t="str">
        <f>IF(ISBLANK(D65),"",IF(AND(F65&gt;0,OR(E65="Pool 1",E65="Pool 2",E65="Pool 3")),IF(D65&lt;3,0,IF(F65="3-er pulje",VLOOKUP(D65,Matriser!$J$3:$N$130,2,FALSE),IF(F65="4-er pulje",VLOOKUP(D65,Matriser!$J$3:$S$130,6,FALSE)))),"-"))</f>
        <v/>
      </c>
      <c r="J65" s="13" t="str">
        <f>IF(ISBLANK(D65),"",IF(AND(F65&gt;0,OR(E65="Pool 1",E65="Pool 2",E65="Pool 3")),IF(D65&lt;3,0,IF(F65="3-er pulje",VLOOKUP(D65,Matriser!$J$3:$N$130,3,FALSE),IF(F65="4-er pulje",VLOOKUP(D65,Matriser!$J$3:$S$130,7,FALSE)))),"-"))</f>
        <v/>
      </c>
      <c r="K65" s="13" t="str">
        <f t="shared" si="11"/>
        <v/>
      </c>
      <c r="L65" s="34" t="str">
        <f t="shared" si="12"/>
        <v/>
      </c>
      <c r="M65" s="41" t="str">
        <f t="shared" si="13"/>
        <v/>
      </c>
      <c r="N65" s="35"/>
      <c r="O65" s="36" t="str">
        <f t="shared" si="14"/>
        <v/>
      </c>
      <c r="P65" s="36" t="str">
        <f t="shared" si="15"/>
        <v/>
      </c>
      <c r="Q65" s="42" t="str">
        <f>IF(ISBLANK(D65),"",IF(SUM(H65:K65)&gt;0,IF(OR(E65="Pool 1",E65="Pool 2",E65="Pool 3"),IF(F65="3-er pulje",VLOOKUP(D65,Matriser!$J$3:$N$130,4,FALSE),IF(F65="4-er pulje",VLOOKUP(D65,Matriser!$J$3:$S$130,8,FALSE))),0),"-"))</f>
        <v/>
      </c>
      <c r="R65" s="41" t="str">
        <f>IF(ISBLANK(D65),"",IF(L65&gt;0,IF(E65="Pool 3","-",VLOOKUP(L65,Matriser!$A$3:$H$130,8,FALSE)),"-"))</f>
        <v/>
      </c>
      <c r="S65" s="36" t="str">
        <f>IF(ISBLANK(D65),"",IF(L65&gt;0,IF(E65="Pool 3","-",VLOOKUP(L65,Matriser!$A$3:$H$130,7,FALSE)),"-"))</f>
        <v/>
      </c>
      <c r="T65" s="36" t="str">
        <f>IF(ISBLANK(D65),"",IF(L65&gt;0,IF(E65="Pool 3","-",VLOOKUP(L65,Matriser!$A$3:$H$130,6,FALSE)),"-"))</f>
        <v/>
      </c>
      <c r="U65" s="36" t="str">
        <f>IF(ISBLANK(D65),"",IF(L65&gt;0,IF(E65="Pool 3","-",VLOOKUP(L65,Matriser!$A$3:$H$130,5,FALSE)),"-"))</f>
        <v/>
      </c>
      <c r="V65" s="42" t="str">
        <f>IF(ISBLANK(D65),"",IF(L65&gt;0,IF(E65="Pool 3","-",VLOOKUP(L65,Matriser!$A$3:$H$130,4,FALSE)),"-"))</f>
        <v/>
      </c>
      <c r="W65" s="41" t="str">
        <f>IF(ISBLANK(D65),"",IF(L65&gt;0,IF(E65="Pool 3","-",VLOOKUP(L65,Matriser!$A$3:$H$130,3,FALSE)),"-"))</f>
        <v/>
      </c>
      <c r="X65" s="42" t="str">
        <f>IF(ISBLANK(D65),"",IF(L65&gt;0,IF(AND(E65="Pool 3",M65&gt;1),VLOOKUP(M65,Matriser!$A$3:$J$45,9,FALSE),VLOOKUP(L65,Matriser!$A$3:$H$130,2,FALSE)),"-"))</f>
        <v/>
      </c>
      <c r="Y65" s="48" t="str">
        <f t="shared" si="23"/>
        <v/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x14ac:dyDescent="0.35">
      <c r="A66" s="15">
        <v>56</v>
      </c>
      <c r="B66" s="10"/>
      <c r="C66" s="10"/>
      <c r="D66" s="10"/>
      <c r="E66" s="11"/>
      <c r="F66" s="11"/>
      <c r="G66" s="27"/>
      <c r="H66" s="12" t="str">
        <f t="shared" si="10"/>
        <v/>
      </c>
      <c r="I66" s="12" t="str">
        <f>IF(ISBLANK(D66),"",IF(AND(F66&gt;0,OR(E66="Pool 1",E66="Pool 2",E66="Pool 3")),IF(D66&lt;3,0,IF(F66="3-er pulje",VLOOKUP(D66,Matriser!$J$3:$N$130,2,FALSE),IF(F66="4-er pulje",VLOOKUP(D66,Matriser!$J$3:$S$130,6,FALSE)))),"-"))</f>
        <v/>
      </c>
      <c r="J66" s="13" t="str">
        <f>IF(ISBLANK(D66),"",IF(AND(F66&gt;0,OR(E66="Pool 1",E66="Pool 2",E66="Pool 3")),IF(D66&lt;3,0,IF(F66="3-er pulje",VLOOKUP(D66,Matriser!$J$3:$N$130,3,FALSE),IF(F66="4-er pulje",VLOOKUP(D66,Matriser!$J$3:$S$130,7,FALSE)))),"-"))</f>
        <v/>
      </c>
      <c r="K66" s="13" t="str">
        <f t="shared" si="11"/>
        <v/>
      </c>
      <c r="L66" s="34" t="str">
        <f t="shared" si="12"/>
        <v/>
      </c>
      <c r="M66" s="41" t="str">
        <f t="shared" si="13"/>
        <v/>
      </c>
      <c r="N66" s="35"/>
      <c r="O66" s="36" t="str">
        <f t="shared" si="14"/>
        <v/>
      </c>
      <c r="P66" s="36" t="str">
        <f t="shared" si="15"/>
        <v/>
      </c>
      <c r="Q66" s="42" t="str">
        <f>IF(ISBLANK(D66),"",IF(SUM(H66:K66)&gt;0,IF(OR(E66="Pool 1",E66="Pool 2",E66="Pool 3"),IF(F66="3-er pulje",VLOOKUP(D66,Matriser!$J$3:$N$130,4,FALSE),IF(F66="4-er pulje",VLOOKUP(D66,Matriser!$J$3:$S$130,8,FALSE))),0),"-"))</f>
        <v/>
      </c>
      <c r="R66" s="41" t="str">
        <f>IF(ISBLANK(D66),"",IF(L66&gt;0,IF(E66="Pool 3","-",VLOOKUP(L66,Matriser!$A$3:$H$130,8,FALSE)),"-"))</f>
        <v/>
      </c>
      <c r="S66" s="36" t="str">
        <f>IF(ISBLANK(D66),"",IF(L66&gt;0,IF(E66="Pool 3","-",VLOOKUP(L66,Matriser!$A$3:$H$130,7,FALSE)),"-"))</f>
        <v/>
      </c>
      <c r="T66" s="36" t="str">
        <f>IF(ISBLANK(D66),"",IF(L66&gt;0,IF(E66="Pool 3","-",VLOOKUP(L66,Matriser!$A$3:$H$130,6,FALSE)),"-"))</f>
        <v/>
      </c>
      <c r="U66" s="36" t="str">
        <f>IF(ISBLANK(D66),"",IF(L66&gt;0,IF(E66="Pool 3","-",VLOOKUP(L66,Matriser!$A$3:$H$130,5,FALSE)),"-"))</f>
        <v/>
      </c>
      <c r="V66" s="42" t="str">
        <f>IF(ISBLANK(D66),"",IF(L66&gt;0,IF(E66="Pool 3","-",VLOOKUP(L66,Matriser!$A$3:$H$130,4,FALSE)),"-"))</f>
        <v/>
      </c>
      <c r="W66" s="41" t="str">
        <f>IF(ISBLANK(D66),"",IF(L66&gt;0,IF(E66="Pool 3","-",VLOOKUP(L66,Matriser!$A$3:$H$130,3,FALSE)),"-"))</f>
        <v/>
      </c>
      <c r="X66" s="42" t="str">
        <f>IF(ISBLANK(D66),"",IF(L66&gt;0,IF(AND(E66="Pool 3",M66&gt;1),VLOOKUP(M66,Matriser!$A$3:$J$45,9,FALSE),VLOOKUP(L66,Matriser!$A$3:$H$130,2,FALSE)),"-"))</f>
        <v/>
      </c>
      <c r="Y66" s="48" t="str">
        <f t="shared" si="23"/>
        <v/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x14ac:dyDescent="0.35">
      <c r="A67" s="15">
        <v>57</v>
      </c>
      <c r="B67" s="10"/>
      <c r="C67" s="10"/>
      <c r="D67" s="10"/>
      <c r="E67" s="11"/>
      <c r="F67" s="11"/>
      <c r="G67" s="27"/>
      <c r="H67" s="12" t="str">
        <f t="shared" si="10"/>
        <v/>
      </c>
      <c r="I67" s="12" t="str">
        <f>IF(ISBLANK(D67),"",IF(AND(F67&gt;0,OR(E67="Pool 1",E67="Pool 2",E67="Pool 3")),IF(D67&lt;3,0,IF(F67="3-er pulje",VLOOKUP(D67,Matriser!$J$3:$N$130,2,FALSE),IF(F67="4-er pulje",VLOOKUP(D67,Matriser!$J$3:$S$130,6,FALSE)))),"-"))</f>
        <v/>
      </c>
      <c r="J67" s="13" t="str">
        <f>IF(ISBLANK(D67),"",IF(AND(F67&gt;0,OR(E67="Pool 1",E67="Pool 2",E67="Pool 3")),IF(D67&lt;3,0,IF(F67="3-er pulje",VLOOKUP(D67,Matriser!$J$3:$N$130,3,FALSE),IF(F67="4-er pulje",VLOOKUP(D67,Matriser!$J$3:$S$130,7,FALSE)))),"-"))</f>
        <v/>
      </c>
      <c r="K67" s="13" t="str">
        <f t="shared" si="11"/>
        <v/>
      </c>
      <c r="L67" s="34" t="str">
        <f t="shared" si="12"/>
        <v/>
      </c>
      <c r="M67" s="41" t="str">
        <f t="shared" si="13"/>
        <v/>
      </c>
      <c r="N67" s="35"/>
      <c r="O67" s="36" t="str">
        <f t="shared" si="14"/>
        <v/>
      </c>
      <c r="P67" s="36" t="str">
        <f t="shared" si="15"/>
        <v/>
      </c>
      <c r="Q67" s="42" t="str">
        <f>IF(ISBLANK(D67),"",IF(SUM(H67:K67)&gt;0,IF(OR(E67="Pool 1",E67="Pool 2",E67="Pool 3"),IF(F67="3-er pulje",VLOOKUP(D67,Matriser!$J$3:$N$130,4,FALSE),IF(F67="4-er pulje",VLOOKUP(D67,Matriser!$J$3:$S$130,8,FALSE))),0),"-"))</f>
        <v/>
      </c>
      <c r="R67" s="41" t="str">
        <f>IF(ISBLANK(D67),"",IF(L67&gt;0,IF(E67="Pool 3","-",VLOOKUP(L67,Matriser!$A$3:$H$130,8,FALSE)),"-"))</f>
        <v/>
      </c>
      <c r="S67" s="36" t="str">
        <f>IF(ISBLANK(D67),"",IF(L67&gt;0,IF(E67="Pool 3","-",VLOOKUP(L67,Matriser!$A$3:$H$130,7,FALSE)),"-"))</f>
        <v/>
      </c>
      <c r="T67" s="36" t="str">
        <f>IF(ISBLANK(D67),"",IF(L67&gt;0,IF(E67="Pool 3","-",VLOOKUP(L67,Matriser!$A$3:$H$130,6,FALSE)),"-"))</f>
        <v/>
      </c>
      <c r="U67" s="36" t="str">
        <f>IF(ISBLANK(D67),"",IF(L67&gt;0,IF(E67="Pool 3","-",VLOOKUP(L67,Matriser!$A$3:$H$130,5,FALSE)),"-"))</f>
        <v/>
      </c>
      <c r="V67" s="42" t="str">
        <f>IF(ISBLANK(D67),"",IF(L67&gt;0,IF(E67="Pool 3","-",VLOOKUP(L67,Matriser!$A$3:$H$130,4,FALSE)),"-"))</f>
        <v/>
      </c>
      <c r="W67" s="41" t="str">
        <f>IF(ISBLANK(D67),"",IF(L67&gt;0,IF(E67="Pool 3","-",VLOOKUP(L67,Matriser!$A$3:$H$130,3,FALSE)),"-"))</f>
        <v/>
      </c>
      <c r="X67" s="42" t="str">
        <f>IF(ISBLANK(D67),"",IF(L67&gt;0,IF(AND(E67="Pool 3",M67&gt;1),VLOOKUP(M67,Matriser!$A$3:$J$45,9,FALSE),VLOOKUP(L67,Matriser!$A$3:$H$130,2,FALSE)),"-"))</f>
        <v/>
      </c>
      <c r="Y67" s="48" t="str">
        <f t="shared" si="23"/>
        <v/>
      </c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x14ac:dyDescent="0.35">
      <c r="A68" s="15">
        <v>58</v>
      </c>
      <c r="B68" s="10"/>
      <c r="C68" s="10"/>
      <c r="D68" s="10"/>
      <c r="E68" s="11"/>
      <c r="F68" s="11"/>
      <c r="G68" s="27"/>
      <c r="H68" s="12" t="str">
        <f t="shared" si="10"/>
        <v/>
      </c>
      <c r="I68" s="12" t="str">
        <f>IF(ISBLANK(D68),"",IF(AND(F68&gt;0,OR(E68="Pool 1",E68="Pool 2",E68="Pool 3")),IF(D68&lt;3,0,IF(F68="3-er pulje",VLOOKUP(D68,Matriser!$J$3:$N$130,2,FALSE),IF(F68="4-er pulje",VLOOKUP(D68,Matriser!$J$3:$S$130,6,FALSE)))),"-"))</f>
        <v/>
      </c>
      <c r="J68" s="13" t="str">
        <f>IF(ISBLANK(D68),"",IF(AND(F68&gt;0,OR(E68="Pool 1",E68="Pool 2",E68="Pool 3")),IF(D68&lt;3,0,IF(F68="3-er pulje",VLOOKUP(D68,Matriser!$J$3:$N$130,3,FALSE),IF(F68="4-er pulje",VLOOKUP(D68,Matriser!$J$3:$S$130,7,FALSE)))),"-"))</f>
        <v/>
      </c>
      <c r="K68" s="13" t="str">
        <f t="shared" si="11"/>
        <v/>
      </c>
      <c r="L68" s="34" t="str">
        <f t="shared" si="12"/>
        <v/>
      </c>
      <c r="M68" s="41" t="str">
        <f t="shared" si="13"/>
        <v/>
      </c>
      <c r="N68" s="35"/>
      <c r="O68" s="36" t="str">
        <f t="shared" si="14"/>
        <v/>
      </c>
      <c r="P68" s="36" t="str">
        <f t="shared" si="15"/>
        <v/>
      </c>
      <c r="Q68" s="42" t="str">
        <f>IF(ISBLANK(D68),"",IF(SUM(H68:K68)&gt;0,IF(OR(E68="Pool 1",E68="Pool 2",E68="Pool 3"),IF(F68="3-er pulje",VLOOKUP(D68,Matriser!$J$3:$N$130,4,FALSE),IF(F68="4-er pulje",VLOOKUP(D68,Matriser!$J$3:$S$130,8,FALSE))),0),"-"))</f>
        <v/>
      </c>
      <c r="R68" s="41" t="str">
        <f>IF(ISBLANK(D68),"",IF(L68&gt;0,IF(E68="Pool 3","-",VLOOKUP(L68,Matriser!$A$3:$H$130,8,FALSE)),"-"))</f>
        <v/>
      </c>
      <c r="S68" s="36" t="str">
        <f>IF(ISBLANK(D68),"",IF(L68&gt;0,IF(E68="Pool 3","-",VLOOKUP(L68,Matriser!$A$3:$H$130,7,FALSE)),"-"))</f>
        <v/>
      </c>
      <c r="T68" s="36" t="str">
        <f>IF(ISBLANK(D68),"",IF(L68&gt;0,IF(E68="Pool 3","-",VLOOKUP(L68,Matriser!$A$3:$H$130,6,FALSE)),"-"))</f>
        <v/>
      </c>
      <c r="U68" s="36" t="str">
        <f>IF(ISBLANK(D68),"",IF(L68&gt;0,IF(E68="Pool 3","-",VLOOKUP(L68,Matriser!$A$3:$H$130,5,FALSE)),"-"))</f>
        <v/>
      </c>
      <c r="V68" s="42" t="str">
        <f>IF(ISBLANK(D68),"",IF(L68&gt;0,IF(E68="Pool 3","-",VLOOKUP(L68,Matriser!$A$3:$H$130,4,FALSE)),"-"))</f>
        <v/>
      </c>
      <c r="W68" s="41" t="str">
        <f>IF(ISBLANK(D68),"",IF(L68&gt;0,IF(E68="Pool 3","-",VLOOKUP(L68,Matriser!$A$3:$H$130,3,FALSE)),"-"))</f>
        <v/>
      </c>
      <c r="X68" s="42" t="str">
        <f>IF(ISBLANK(D68),"",IF(L68&gt;0,IF(AND(E68="Pool 3",M68&gt;1),VLOOKUP(M68,Matriser!$A$3:$J$45,9,FALSE),VLOOKUP(L68,Matriser!$A$3:$H$130,2,FALSE)),"-"))</f>
        <v/>
      </c>
      <c r="Y68" s="48" t="str">
        <f t="shared" si="23"/>
        <v/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x14ac:dyDescent="0.35">
      <c r="A69" s="15">
        <v>59</v>
      </c>
      <c r="B69" s="10"/>
      <c r="C69" s="10"/>
      <c r="D69" s="10"/>
      <c r="E69" s="11"/>
      <c r="F69" s="11"/>
      <c r="G69" s="27"/>
      <c r="H69" s="12" t="str">
        <f t="shared" si="10"/>
        <v/>
      </c>
      <c r="I69" s="12" t="str">
        <f>IF(ISBLANK(D69),"",IF(AND(F69&gt;0,OR(E69="Pool 1",E69="Pool 2",E69="Pool 3")),IF(D69&lt;3,0,IF(F69="3-er pulje",VLOOKUP(D69,Matriser!$J$3:$N$130,2,FALSE),IF(F69="4-er pulje",VLOOKUP(D69,Matriser!$J$3:$S$130,6,FALSE)))),"-"))</f>
        <v/>
      </c>
      <c r="J69" s="13" t="str">
        <f>IF(ISBLANK(D69),"",IF(AND(F69&gt;0,OR(E69="Pool 1",E69="Pool 2",E69="Pool 3")),IF(D69&lt;3,0,IF(F69="3-er pulje",VLOOKUP(D69,Matriser!$J$3:$N$130,3,FALSE),IF(F69="4-er pulje",VLOOKUP(D69,Matriser!$J$3:$S$130,7,FALSE)))),"-"))</f>
        <v/>
      </c>
      <c r="K69" s="13" t="str">
        <f t="shared" si="11"/>
        <v/>
      </c>
      <c r="L69" s="34" t="str">
        <f t="shared" si="12"/>
        <v/>
      </c>
      <c r="M69" s="41" t="str">
        <f t="shared" si="13"/>
        <v/>
      </c>
      <c r="N69" s="35"/>
      <c r="O69" s="36" t="str">
        <f t="shared" si="14"/>
        <v/>
      </c>
      <c r="P69" s="36" t="str">
        <f t="shared" si="15"/>
        <v/>
      </c>
      <c r="Q69" s="42" t="str">
        <f>IF(ISBLANK(D69),"",IF(SUM(H69:K69)&gt;0,IF(OR(E69="Pool 1",E69="Pool 2",E69="Pool 3"),IF(F69="3-er pulje",VLOOKUP(D69,Matriser!$J$3:$N$130,4,FALSE),IF(F69="4-er pulje",VLOOKUP(D69,Matriser!$J$3:$S$130,8,FALSE))),0),"-"))</f>
        <v/>
      </c>
      <c r="R69" s="41" t="str">
        <f>IF(ISBLANK(D69),"",IF(L69&gt;0,IF(E69="Pool 3","-",VLOOKUP(L69,Matriser!$A$3:$H$130,8,FALSE)),"-"))</f>
        <v/>
      </c>
      <c r="S69" s="36" t="str">
        <f>IF(ISBLANK(D69),"",IF(L69&gt;0,IF(E69="Pool 3","-",VLOOKUP(L69,Matriser!$A$3:$H$130,7,FALSE)),"-"))</f>
        <v/>
      </c>
      <c r="T69" s="36" t="str">
        <f>IF(ISBLANK(D69),"",IF(L69&gt;0,IF(E69="Pool 3","-",VLOOKUP(L69,Matriser!$A$3:$H$130,6,FALSE)),"-"))</f>
        <v/>
      </c>
      <c r="U69" s="36" t="str">
        <f>IF(ISBLANK(D69),"",IF(L69&gt;0,IF(E69="Pool 3","-",VLOOKUP(L69,Matriser!$A$3:$H$130,5,FALSE)),"-"))</f>
        <v/>
      </c>
      <c r="V69" s="42" t="str">
        <f>IF(ISBLANK(D69),"",IF(L69&gt;0,IF(E69="Pool 3","-",VLOOKUP(L69,Matriser!$A$3:$H$130,4,FALSE)),"-"))</f>
        <v/>
      </c>
      <c r="W69" s="41" t="str">
        <f>IF(ISBLANK(D69),"",IF(L69&gt;0,IF(E69="Pool 3","-",VLOOKUP(L69,Matriser!$A$3:$H$130,3,FALSE)),"-"))</f>
        <v/>
      </c>
      <c r="X69" s="42" t="str">
        <f>IF(ISBLANK(D69),"",IF(L69&gt;0,IF(AND(E69="Pool 3",M69&gt;1),VLOOKUP(M69,Matriser!$A$3:$J$45,9,FALSE),VLOOKUP(L69,Matriser!$A$3:$H$130,2,FALSE)),"-"))</f>
        <v/>
      </c>
      <c r="Y69" s="48" t="str">
        <f t="shared" si="23"/>
        <v/>
      </c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x14ac:dyDescent="0.35">
      <c r="A70" s="15">
        <v>60</v>
      </c>
      <c r="B70" s="10"/>
      <c r="C70" s="10"/>
      <c r="D70" s="10"/>
      <c r="E70" s="11"/>
      <c r="F70" s="11"/>
      <c r="G70" s="27"/>
      <c r="H70" s="12" t="str">
        <f t="shared" si="10"/>
        <v/>
      </c>
      <c r="I70" s="12" t="str">
        <f>IF(ISBLANK(D70),"",IF(AND(F70&gt;0,OR(E70="Pool 1",E70="Pool 2",E70="Pool 3")),IF(D70&lt;3,0,IF(F70="3-er pulje",VLOOKUP(D70,Matriser!$J$3:$N$130,2,FALSE),IF(F70="4-er pulje",VLOOKUP(D70,Matriser!$J$3:$S$130,6,FALSE)))),"-"))</f>
        <v/>
      </c>
      <c r="J70" s="13" t="str">
        <f>IF(ISBLANK(D70),"",IF(AND(F70&gt;0,OR(E70="Pool 1",E70="Pool 2",E70="Pool 3")),IF(D70&lt;3,0,IF(F70="3-er pulje",VLOOKUP(D70,Matriser!$J$3:$N$130,3,FALSE),IF(F70="4-er pulje",VLOOKUP(D70,Matriser!$J$3:$S$130,7,FALSE)))),"-"))</f>
        <v/>
      </c>
      <c r="K70" s="13" t="str">
        <f t="shared" si="11"/>
        <v/>
      </c>
      <c r="L70" s="34" t="str">
        <f t="shared" si="12"/>
        <v/>
      </c>
      <c r="M70" s="41" t="str">
        <f t="shared" si="13"/>
        <v/>
      </c>
      <c r="N70" s="35"/>
      <c r="O70" s="36" t="str">
        <f t="shared" si="14"/>
        <v/>
      </c>
      <c r="P70" s="36" t="str">
        <f t="shared" si="15"/>
        <v/>
      </c>
      <c r="Q70" s="42" t="str">
        <f>IF(ISBLANK(D70),"",IF(SUM(H70:K70)&gt;0,IF(OR(E70="Pool 1",E70="Pool 2",E70="Pool 3"),IF(F70="3-er pulje",VLOOKUP(D70,Matriser!$J$3:$N$130,4,FALSE),IF(F70="4-er pulje",VLOOKUP(D70,Matriser!$J$3:$S$130,8,FALSE))),0),"-"))</f>
        <v/>
      </c>
      <c r="R70" s="41" t="str">
        <f>IF(ISBLANK(D70),"",IF(L70&gt;0,IF(E70="Pool 3","-",VLOOKUP(L70,Matriser!$A$3:$H$130,8,FALSE)),"-"))</f>
        <v/>
      </c>
      <c r="S70" s="36" t="str">
        <f>IF(ISBLANK(D70),"",IF(L70&gt;0,IF(E70="Pool 3","-",VLOOKUP(L70,Matriser!$A$3:$H$130,7,FALSE)),"-"))</f>
        <v/>
      </c>
      <c r="T70" s="36" t="str">
        <f>IF(ISBLANK(D70),"",IF(L70&gt;0,IF(E70="Pool 3","-",VLOOKUP(L70,Matriser!$A$3:$H$130,6,FALSE)),"-"))</f>
        <v/>
      </c>
      <c r="U70" s="36" t="str">
        <f>IF(ISBLANK(D70),"",IF(L70&gt;0,IF(E70="Pool 3","-",VLOOKUP(L70,Matriser!$A$3:$H$130,5,FALSE)),"-"))</f>
        <v/>
      </c>
      <c r="V70" s="42" t="str">
        <f>IF(ISBLANK(D70),"",IF(L70&gt;0,IF(E70="Pool 3","-",VLOOKUP(L70,Matriser!$A$3:$H$130,4,FALSE)),"-"))</f>
        <v/>
      </c>
      <c r="W70" s="41" t="str">
        <f>IF(ISBLANK(D70),"",IF(L70&gt;0,IF(E70="Pool 3","-",VLOOKUP(L70,Matriser!$A$3:$H$130,3,FALSE)),"-"))</f>
        <v/>
      </c>
      <c r="X70" s="42" t="str">
        <f>IF(ISBLANK(D70),"",IF(L70&gt;0,IF(AND(E70="Pool 3",M70&gt;1),VLOOKUP(M70,Matriser!$A$3:$J$45,9,FALSE),VLOOKUP(L70,Matriser!$A$3:$H$130,2,FALSE)),"-"))</f>
        <v/>
      </c>
      <c r="Y70" s="48" t="str">
        <f t="shared" si="23"/>
        <v/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x14ac:dyDescent="0.35">
      <c r="A71" s="15">
        <v>61</v>
      </c>
      <c r="B71" s="10"/>
      <c r="C71" s="10"/>
      <c r="D71" s="10"/>
      <c r="E71" s="11"/>
      <c r="F71" s="11"/>
      <c r="G71" s="27"/>
      <c r="H71" s="12" t="str">
        <f t="shared" si="10"/>
        <v/>
      </c>
      <c r="I71" s="12" t="str">
        <f>IF(ISBLANK(D71),"",IF(AND(F71&gt;0,OR(E71="Pool 1",E71="Pool 2",E71="Pool 3")),IF(D71&lt;3,0,IF(F71="3-er pulje",VLOOKUP(D71,Matriser!$J$3:$N$130,2,FALSE),IF(F71="4-er pulje",VLOOKUP(D71,Matriser!$J$3:$S$130,6,FALSE)))),"-"))</f>
        <v/>
      </c>
      <c r="J71" s="13" t="str">
        <f>IF(ISBLANK(D71),"",IF(AND(F71&gt;0,OR(E71="Pool 1",E71="Pool 2",E71="Pool 3")),IF(D71&lt;3,0,IF(F71="3-er pulje",VLOOKUP(D71,Matriser!$J$3:$N$130,3,FALSE),IF(F71="4-er pulje",VLOOKUP(D71,Matriser!$J$3:$S$130,7,FALSE)))),"-"))</f>
        <v/>
      </c>
      <c r="K71" s="13" t="str">
        <f t="shared" si="11"/>
        <v/>
      </c>
      <c r="L71" s="34" t="str">
        <f t="shared" si="12"/>
        <v/>
      </c>
      <c r="M71" s="41" t="str">
        <f t="shared" si="13"/>
        <v/>
      </c>
      <c r="N71" s="35"/>
      <c r="O71" s="36" t="str">
        <f t="shared" si="14"/>
        <v/>
      </c>
      <c r="P71" s="36" t="str">
        <f t="shared" si="15"/>
        <v/>
      </c>
      <c r="Q71" s="42" t="str">
        <f>IF(ISBLANK(D71),"",IF(SUM(H71:K71)&gt;0,IF(OR(E71="Pool 1",E71="Pool 2",E71="Pool 3"),IF(F71="3-er pulje",VLOOKUP(D71,Matriser!$J$3:$N$130,4,FALSE),IF(F71="4-er pulje",VLOOKUP(D71,Matriser!$J$3:$S$130,8,FALSE))),0),"-"))</f>
        <v/>
      </c>
      <c r="R71" s="41" t="str">
        <f>IF(ISBLANK(D71),"",IF(L71&gt;0,IF(E71="Pool 3","-",VLOOKUP(L71,Matriser!$A$3:$H$130,8,FALSE)),"-"))</f>
        <v/>
      </c>
      <c r="S71" s="36" t="str">
        <f>IF(ISBLANK(D71),"",IF(L71&gt;0,IF(E71="Pool 3","-",VLOOKUP(L71,Matriser!$A$3:$H$130,7,FALSE)),"-"))</f>
        <v/>
      </c>
      <c r="T71" s="36" t="str">
        <f>IF(ISBLANK(D71),"",IF(L71&gt;0,IF(E71="Pool 3","-",VLOOKUP(L71,Matriser!$A$3:$H$130,6,FALSE)),"-"))</f>
        <v/>
      </c>
      <c r="U71" s="36" t="str">
        <f>IF(ISBLANK(D71),"",IF(L71&gt;0,IF(E71="Pool 3","-",VLOOKUP(L71,Matriser!$A$3:$H$130,5,FALSE)),"-"))</f>
        <v/>
      </c>
      <c r="V71" s="42" t="str">
        <f>IF(ISBLANK(D71),"",IF(L71&gt;0,IF(E71="Pool 3","-",VLOOKUP(L71,Matriser!$A$3:$H$130,4,FALSE)),"-"))</f>
        <v/>
      </c>
      <c r="W71" s="41" t="str">
        <f>IF(ISBLANK(D71),"",IF(L71&gt;0,IF(E71="Pool 3","-",VLOOKUP(L71,Matriser!$A$3:$H$130,3,FALSE)),"-"))</f>
        <v/>
      </c>
      <c r="X71" s="42" t="str">
        <f>IF(ISBLANK(D71),"",IF(L71&gt;0,IF(AND(E71="Pool 3",M71&gt;1),VLOOKUP(M71,Matriser!$A$3:$J$45,9,FALSE),VLOOKUP(L71,Matriser!$A$3:$H$130,2,FALSE)),"-"))</f>
        <v/>
      </c>
      <c r="Y71" s="48" t="str">
        <f t="shared" si="23"/>
        <v/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x14ac:dyDescent="0.35">
      <c r="A72" s="15">
        <v>62</v>
      </c>
      <c r="B72" s="10"/>
      <c r="C72" s="10"/>
      <c r="D72" s="10"/>
      <c r="E72" s="11"/>
      <c r="F72" s="11"/>
      <c r="G72" s="100"/>
      <c r="H72" s="12" t="str">
        <f t="shared" si="10"/>
        <v/>
      </c>
      <c r="I72" s="12" t="str">
        <f>IF(ISBLANK(D72),"",IF(AND(F72&gt;0,OR(E72="Pool 1",E72="Pool 2",E72="Pool 3")),IF(D72&lt;3,0,IF(F72="3-er pulje",VLOOKUP(D72,Matriser!$J$3:$N$130,2,FALSE),IF(F72="4-er pulje",VLOOKUP(D72,Matriser!$J$3:$S$130,6,FALSE)))),"-"))</f>
        <v/>
      </c>
      <c r="J72" s="13" t="str">
        <f>IF(ISBLANK(D72),"",IF(AND(F72&gt;0,OR(E72="Pool 1",E72="Pool 2",E72="Pool 3")),IF(D72&lt;3,0,IF(F72="3-er pulje",VLOOKUP(D72,Matriser!$J$3:$N$130,3,FALSE),IF(F72="4-er pulje",VLOOKUP(D72,Matriser!$J$3:$S$130,7,FALSE)))),"-"))</f>
        <v/>
      </c>
      <c r="K72" s="13" t="str">
        <f t="shared" si="11"/>
        <v/>
      </c>
      <c r="L72" s="34" t="str">
        <f t="shared" si="12"/>
        <v/>
      </c>
      <c r="M72" s="41" t="str">
        <f t="shared" si="13"/>
        <v/>
      </c>
      <c r="N72" s="35"/>
      <c r="O72" s="36" t="str">
        <f t="shared" si="14"/>
        <v/>
      </c>
      <c r="P72" s="36" t="str">
        <f t="shared" si="15"/>
        <v/>
      </c>
      <c r="Q72" s="42" t="str">
        <f>IF(ISBLANK(D72),"",IF(SUM(H72:K72)&gt;0,IF(OR(E72="Pool 1",E72="Pool 2",E72="Pool 3"),IF(F72="3-er pulje",VLOOKUP(D72,Matriser!$J$3:$N$130,4,FALSE),IF(F72="4-er pulje",VLOOKUP(D72,Matriser!$J$3:$S$130,8,FALSE))),0),"-"))</f>
        <v/>
      </c>
      <c r="R72" s="41" t="str">
        <f>IF(ISBLANK(D72),"",IF(L72&gt;0,IF(E72="Pool 3","-",VLOOKUP(L72,Matriser!$A$3:$H$130,8,FALSE)),"-"))</f>
        <v/>
      </c>
      <c r="S72" s="36" t="str">
        <f>IF(ISBLANK(D72),"",IF(L72&gt;0,IF(E72="Pool 3","-",VLOOKUP(L72,Matriser!$A$3:$H$130,7,FALSE)),"-"))</f>
        <v/>
      </c>
      <c r="T72" s="36" t="str">
        <f>IF(ISBLANK(D72),"",IF(L72&gt;0,IF(E72="Pool 3","-",VLOOKUP(L72,Matriser!$A$3:$H$130,6,FALSE)),"-"))</f>
        <v/>
      </c>
      <c r="U72" s="36" t="str">
        <f>IF(ISBLANK(D72),"",IF(L72&gt;0,IF(E72="Pool 3","-",VLOOKUP(L72,Matriser!$A$3:$H$130,5,FALSE)),"-"))</f>
        <v/>
      </c>
      <c r="V72" s="42" t="str">
        <f>IF(ISBLANK(D72),"",IF(L72&gt;0,IF(E72="Pool 3","-",VLOOKUP(L72,Matriser!$A$3:$H$130,4,FALSE)),"-"))</f>
        <v/>
      </c>
      <c r="W72" s="41" t="str">
        <f>IF(ISBLANK(D72),"",IF(L72&gt;0,IF(E72="Pool 3","-",VLOOKUP(L72,Matriser!$A$3:$H$130,3,FALSE)),"-"))</f>
        <v/>
      </c>
      <c r="X72" s="42" t="str">
        <f>IF(ISBLANK(D72),"",IF(L72&gt;0,IF(AND(E72="Pool 3",M72&gt;1),VLOOKUP(M72,Matriser!$A$3:$J$45,9,FALSE),VLOOKUP(L72,Matriser!$A$3:$H$130,2,FALSE)),"-"))</f>
        <v/>
      </c>
      <c r="Y72" s="48" t="str">
        <f t="shared" si="23"/>
        <v/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x14ac:dyDescent="0.35">
      <c r="A73" s="15">
        <v>63</v>
      </c>
      <c r="B73" s="10"/>
      <c r="C73" s="10"/>
      <c r="D73" s="10"/>
      <c r="E73" s="11"/>
      <c r="F73" s="11"/>
      <c r="G73" s="100"/>
      <c r="H73" s="12" t="str">
        <f t="shared" si="10"/>
        <v/>
      </c>
      <c r="I73" s="12" t="str">
        <f>IF(ISBLANK(D73),"",IF(AND(F73&gt;0,OR(E73="Pool 1",E73="Pool 2",E73="Pool 3")),IF(D73&lt;3,0,IF(F73="3-er pulje",VLOOKUP(D73,Matriser!$J$3:$N$130,2,FALSE),IF(F73="4-er pulje",VLOOKUP(D73,Matriser!$J$3:$S$130,6,FALSE)))),"-"))</f>
        <v/>
      </c>
      <c r="J73" s="13" t="str">
        <f>IF(ISBLANK(D73),"",IF(AND(F73&gt;0,OR(E73="Pool 1",E73="Pool 2",E73="Pool 3")),IF(D73&lt;3,0,IF(F73="3-er pulje",VLOOKUP(D73,Matriser!$J$3:$N$130,3,FALSE),IF(F73="4-er pulje",VLOOKUP(D73,Matriser!$J$3:$S$130,7,FALSE)))),"-"))</f>
        <v/>
      </c>
      <c r="K73" s="13" t="str">
        <f t="shared" si="11"/>
        <v/>
      </c>
      <c r="L73" s="34" t="str">
        <f t="shared" si="12"/>
        <v/>
      </c>
      <c r="M73" s="41" t="str">
        <f t="shared" si="13"/>
        <v/>
      </c>
      <c r="N73" s="35"/>
      <c r="O73" s="36" t="str">
        <f t="shared" si="14"/>
        <v/>
      </c>
      <c r="P73" s="36" t="str">
        <f t="shared" si="15"/>
        <v/>
      </c>
      <c r="Q73" s="42" t="str">
        <f>IF(ISBLANK(D73),"",IF(SUM(H73:K73)&gt;0,IF(OR(E73="Pool 1",E73="Pool 2",E73="Pool 3"),IF(F73="3-er pulje",VLOOKUP(D73,Matriser!$J$3:$N$130,4,FALSE),IF(F73="4-er pulje",VLOOKUP(D73,Matriser!$J$3:$S$130,8,FALSE))),0),"-"))</f>
        <v/>
      </c>
      <c r="R73" s="41" t="str">
        <f>IF(ISBLANK(D73),"",IF(L73&gt;0,IF(E73="Pool 3","-",VLOOKUP(L73,Matriser!$A$3:$H$130,8,FALSE)),"-"))</f>
        <v/>
      </c>
      <c r="S73" s="36" t="str">
        <f>IF(ISBLANK(D73),"",IF(L73&gt;0,IF(E73="Pool 3","-",VLOOKUP(L73,Matriser!$A$3:$H$130,7,FALSE)),"-"))</f>
        <v/>
      </c>
      <c r="T73" s="36" t="str">
        <f>IF(ISBLANK(D73),"",IF(L73&gt;0,IF(E73="Pool 3","-",VLOOKUP(L73,Matriser!$A$3:$H$130,6,FALSE)),"-"))</f>
        <v/>
      </c>
      <c r="U73" s="36" t="str">
        <f>IF(ISBLANK(D73),"",IF(L73&gt;0,IF(E73="Pool 3","-",VLOOKUP(L73,Matriser!$A$3:$H$130,5,FALSE)),"-"))</f>
        <v/>
      </c>
      <c r="V73" s="42" t="str">
        <f>IF(ISBLANK(D73),"",IF(L73&gt;0,IF(E73="Pool 3","-",VLOOKUP(L73,Matriser!$A$3:$H$130,4,FALSE)),"-"))</f>
        <v/>
      </c>
      <c r="W73" s="41" t="str">
        <f>IF(ISBLANK(D73),"",IF(L73&gt;0,IF(E73="Pool 3","-",VLOOKUP(L73,Matriser!$A$3:$H$130,3,FALSE)),"-"))</f>
        <v/>
      </c>
      <c r="X73" s="42" t="str">
        <f>IF(ISBLANK(D73),"",IF(L73&gt;0,IF(AND(E73="Pool 3",M73&gt;1),VLOOKUP(M73,Matriser!$A$3:$J$45,9,FALSE),VLOOKUP(L73,Matriser!$A$3:$H$130,2,FALSE)),"-"))</f>
        <v/>
      </c>
      <c r="Y73" s="48" t="str">
        <f t="shared" si="23"/>
        <v/>
      </c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x14ac:dyDescent="0.35">
      <c r="A74" s="15">
        <v>64</v>
      </c>
      <c r="B74" s="10"/>
      <c r="C74" s="10"/>
      <c r="D74" s="10"/>
      <c r="E74" s="11"/>
      <c r="F74" s="11"/>
      <c r="G74" s="100"/>
      <c r="H74" s="12" t="str">
        <f t="shared" si="10"/>
        <v/>
      </c>
      <c r="I74" s="12" t="str">
        <f>IF(ISBLANK(D74),"",IF(AND(F74&gt;0,OR(E74="Pool 1",E74="Pool 2",E74="Pool 3")),IF(D74&lt;3,0,IF(F74="3-er pulje",VLOOKUP(D74,Matriser!$J$3:$N$130,2,FALSE),IF(F74="4-er pulje",VLOOKUP(D74,Matriser!$J$3:$S$130,6,FALSE)))),"-"))</f>
        <v/>
      </c>
      <c r="J74" s="13" t="str">
        <f>IF(ISBLANK(D74),"",IF(AND(F74&gt;0,OR(E74="Pool 1",E74="Pool 2",E74="Pool 3")),IF(D74&lt;3,0,IF(F74="3-er pulje",VLOOKUP(D74,Matriser!$J$3:$N$130,3,FALSE),IF(F74="4-er pulje",VLOOKUP(D74,Matriser!$J$3:$S$130,7,FALSE)))),"-"))</f>
        <v/>
      </c>
      <c r="K74" s="13" t="str">
        <f t="shared" si="11"/>
        <v/>
      </c>
      <c r="L74" s="34" t="str">
        <f t="shared" si="12"/>
        <v/>
      </c>
      <c r="M74" s="41" t="str">
        <f t="shared" si="13"/>
        <v/>
      </c>
      <c r="N74" s="35"/>
      <c r="O74" s="36" t="str">
        <f t="shared" si="14"/>
        <v/>
      </c>
      <c r="P74" s="36" t="str">
        <f t="shared" si="15"/>
        <v/>
      </c>
      <c r="Q74" s="42" t="str">
        <f>IF(ISBLANK(D74),"",IF(SUM(H74:K74)&gt;0,IF(OR(E74="Pool 1",E74="Pool 2",E74="Pool 3"),IF(F74="3-er pulje",VLOOKUP(D74,Matriser!$J$3:$N$130,4,FALSE),IF(F74="4-er pulje",VLOOKUP(D74,Matriser!$J$3:$S$130,8,FALSE))),0),"-"))</f>
        <v/>
      </c>
      <c r="R74" s="41" t="str">
        <f>IF(ISBLANK(D74),"",IF(L74&gt;0,IF(E74="Pool 3","-",VLOOKUP(L74,Matriser!$A$3:$H$130,8,FALSE)),"-"))</f>
        <v/>
      </c>
      <c r="S74" s="36" t="str">
        <f>IF(ISBLANK(D74),"",IF(L74&gt;0,IF(E74="Pool 3","-",VLOOKUP(L74,Matriser!$A$3:$H$130,7,FALSE)),"-"))</f>
        <v/>
      </c>
      <c r="T74" s="36" t="str">
        <f>IF(ISBLANK(D74),"",IF(L74&gt;0,IF(E74="Pool 3","-",VLOOKUP(L74,Matriser!$A$3:$H$130,6,FALSE)),"-"))</f>
        <v/>
      </c>
      <c r="U74" s="36" t="str">
        <f>IF(ISBLANK(D74),"",IF(L74&gt;0,IF(E74="Pool 3","-",VLOOKUP(L74,Matriser!$A$3:$H$130,5,FALSE)),"-"))</f>
        <v/>
      </c>
      <c r="V74" s="42" t="str">
        <f>IF(ISBLANK(D74),"",IF(L74&gt;0,IF(E74="Pool 3","-",VLOOKUP(L74,Matriser!$A$3:$H$130,4,FALSE)),"-"))</f>
        <v/>
      </c>
      <c r="W74" s="41" t="str">
        <f>IF(ISBLANK(D74),"",IF(L74&gt;0,IF(E74="Pool 3","-",VLOOKUP(L74,Matriser!$A$3:$H$130,3,FALSE)),"-"))</f>
        <v/>
      </c>
      <c r="X74" s="42" t="str">
        <f>IF(ISBLANK(D74),"",IF(L74&gt;0,IF(AND(E74="Pool 3",M74&gt;1),VLOOKUP(M74,Matriser!$A$3:$J$45,9,FALSE),VLOOKUP(L74,Matriser!$A$3:$H$130,2,FALSE)),"-"))</f>
        <v/>
      </c>
      <c r="Y74" s="48" t="str">
        <f t="shared" si="23"/>
        <v/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x14ac:dyDescent="0.35">
      <c r="A75" s="15">
        <v>65</v>
      </c>
      <c r="B75" s="10"/>
      <c r="C75" s="10"/>
      <c r="D75" s="10"/>
      <c r="E75" s="11"/>
      <c r="F75" s="11"/>
      <c r="G75" s="100"/>
      <c r="H75" s="12" t="str">
        <f t="shared" si="10"/>
        <v/>
      </c>
      <c r="I75" s="12" t="str">
        <f>IF(ISBLANK(D75),"",IF(AND(F75&gt;0,OR(E75="Pool 1",E75="Pool 2",E75="Pool 3")),IF(D75&lt;3,0,IF(F75="3-er pulje",VLOOKUP(D75,Matriser!$J$3:$N$130,2,FALSE),IF(F75="4-er pulje",VLOOKUP(D75,Matriser!$J$3:$S$130,6,FALSE)))),"-"))</f>
        <v/>
      </c>
      <c r="J75" s="13" t="str">
        <f>IF(ISBLANK(D75),"",IF(AND(F75&gt;0,OR(E75="Pool 1",E75="Pool 2",E75="Pool 3")),IF(D75&lt;3,0,IF(F75="3-er pulje",VLOOKUP(D75,Matriser!$J$3:$N$130,3,FALSE),IF(F75="4-er pulje",VLOOKUP(D75,Matriser!$J$3:$S$130,7,FALSE)))),"-"))</f>
        <v/>
      </c>
      <c r="K75" s="13" t="str">
        <f t="shared" si="11"/>
        <v/>
      </c>
      <c r="L75" s="34" t="str">
        <f t="shared" si="12"/>
        <v/>
      </c>
      <c r="M75" s="41" t="str">
        <f t="shared" si="13"/>
        <v/>
      </c>
      <c r="N75" s="35"/>
      <c r="O75" s="36" t="str">
        <f t="shared" si="14"/>
        <v/>
      </c>
      <c r="P75" s="36" t="str">
        <f t="shared" si="15"/>
        <v/>
      </c>
      <c r="Q75" s="42" t="str">
        <f>IF(ISBLANK(D75),"",IF(SUM(H75:K75)&gt;0,IF(OR(E75="Pool 1",E75="Pool 2",E75="Pool 3"),IF(F75="3-er pulje",VLOOKUP(D75,Matriser!$J$3:$N$130,4,FALSE),IF(F75="4-er pulje",VLOOKUP(D75,Matriser!$J$3:$S$130,8,FALSE))),0),"-"))</f>
        <v/>
      </c>
      <c r="R75" s="41" t="str">
        <f>IF(ISBLANK(D75),"",IF(L75&gt;0,IF(E75="Pool 3","-",VLOOKUP(L75,Matriser!$A$3:$H$130,8,FALSE)),"-"))</f>
        <v/>
      </c>
      <c r="S75" s="36" t="str">
        <f>IF(ISBLANK(D75),"",IF(L75&gt;0,IF(E75="Pool 3","-",VLOOKUP(L75,Matriser!$A$3:$H$130,7,FALSE)),"-"))</f>
        <v/>
      </c>
      <c r="T75" s="36" t="str">
        <f>IF(ISBLANK(D75),"",IF(L75&gt;0,IF(E75="Pool 3","-",VLOOKUP(L75,Matriser!$A$3:$H$130,6,FALSE)),"-"))</f>
        <v/>
      </c>
      <c r="U75" s="36" t="str">
        <f>IF(ISBLANK(D75),"",IF(L75&gt;0,IF(E75="Pool 3","-",VLOOKUP(L75,Matriser!$A$3:$H$130,5,FALSE)),"-"))</f>
        <v/>
      </c>
      <c r="V75" s="42" t="str">
        <f>IF(ISBLANK(D75),"",IF(L75&gt;0,IF(E75="Pool 3","-",VLOOKUP(L75,Matriser!$A$3:$H$130,4,FALSE)),"-"))</f>
        <v/>
      </c>
      <c r="W75" s="41" t="str">
        <f>IF(ISBLANK(D75),"",IF(L75&gt;0,IF(E75="Pool 3","-",VLOOKUP(L75,Matriser!$A$3:$H$130,3,FALSE)),"-"))</f>
        <v/>
      </c>
      <c r="X75" s="42" t="str">
        <f>IF(ISBLANK(D75),"",IF(L75&gt;0,IF(AND(E75="Pool 3",M75&gt;1),VLOOKUP(M75,Matriser!$A$3:$J$45,9,FALSE),VLOOKUP(L75,Matriser!$A$3:$H$130,2,FALSE)),"-"))</f>
        <v/>
      </c>
      <c r="Y75" s="48" t="str">
        <f t="shared" si="23"/>
        <v/>
      </c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x14ac:dyDescent="0.35">
      <c r="A76" s="15">
        <v>66</v>
      </c>
      <c r="B76" s="10"/>
      <c r="C76" s="10"/>
      <c r="D76" s="10"/>
      <c r="E76" s="11"/>
      <c r="F76" s="11"/>
      <c r="G76" s="100"/>
      <c r="H76" s="12" t="str">
        <f t="shared" si="10"/>
        <v/>
      </c>
      <c r="I76" s="12" t="str">
        <f>IF(ISBLANK(D76),"",IF(AND(F76&gt;0,OR(E76="Pool 1",E76="Pool 2",E76="Pool 3")),IF(D76&lt;3,0,IF(F76="3-er pulje",VLOOKUP(D76,Matriser!$J$3:$N$130,2,FALSE),IF(F76="4-er pulje",VLOOKUP(D76,Matriser!$J$3:$S$130,6,FALSE)))),"-"))</f>
        <v/>
      </c>
      <c r="J76" s="13" t="str">
        <f>IF(ISBLANK(D76),"",IF(AND(F76&gt;0,OR(E76="Pool 1",E76="Pool 2",E76="Pool 3")),IF(D76&lt;3,0,IF(F76="3-er pulje",VLOOKUP(D76,Matriser!$J$3:$N$130,3,FALSE),IF(F76="4-er pulje",VLOOKUP(D76,Matriser!$J$3:$S$130,7,FALSE)))),"-"))</f>
        <v/>
      </c>
      <c r="K76" s="13" t="str">
        <f t="shared" si="11"/>
        <v/>
      </c>
      <c r="L76" s="34" t="str">
        <f t="shared" si="12"/>
        <v/>
      </c>
      <c r="M76" s="41" t="str">
        <f t="shared" si="13"/>
        <v/>
      </c>
      <c r="N76" s="35"/>
      <c r="O76" s="36" t="str">
        <f t="shared" si="14"/>
        <v/>
      </c>
      <c r="P76" s="36" t="str">
        <f t="shared" si="15"/>
        <v/>
      </c>
      <c r="Q76" s="42" t="str">
        <f>IF(ISBLANK(D76),"",IF(SUM(H76:K76)&gt;0,IF(OR(E76="Pool 1",E76="Pool 2",E76="Pool 3"),IF(F76="3-er pulje",VLOOKUP(D76,Matriser!$J$3:$N$130,4,FALSE),IF(F76="4-er pulje",VLOOKUP(D76,Matriser!$J$3:$S$130,8,FALSE))),0),"-"))</f>
        <v/>
      </c>
      <c r="R76" s="41" t="str">
        <f>IF(ISBLANK(D76),"",IF(L76&gt;0,IF(E76="Pool 3","-",VLOOKUP(L76,Matriser!$A$3:$H$130,8,FALSE)),"-"))</f>
        <v/>
      </c>
      <c r="S76" s="36" t="str">
        <f>IF(ISBLANK(D76),"",IF(L76&gt;0,IF(E76="Pool 3","-",VLOOKUP(L76,Matriser!$A$3:$H$130,7,FALSE)),"-"))</f>
        <v/>
      </c>
      <c r="T76" s="36" t="str">
        <f>IF(ISBLANK(D76),"",IF(L76&gt;0,IF(E76="Pool 3","-",VLOOKUP(L76,Matriser!$A$3:$H$130,6,FALSE)),"-"))</f>
        <v/>
      </c>
      <c r="U76" s="36" t="str">
        <f>IF(ISBLANK(D76),"",IF(L76&gt;0,IF(E76="Pool 3","-",VLOOKUP(L76,Matriser!$A$3:$H$130,5,FALSE)),"-"))</f>
        <v/>
      </c>
      <c r="V76" s="42" t="str">
        <f>IF(ISBLANK(D76),"",IF(L76&gt;0,IF(E76="Pool 3","-",VLOOKUP(L76,Matriser!$A$3:$H$130,4,FALSE)),"-"))</f>
        <v/>
      </c>
      <c r="W76" s="41" t="str">
        <f>IF(ISBLANK(D76),"",IF(L76&gt;0,IF(E76="Pool 3","-",VLOOKUP(L76,Matriser!$A$3:$H$130,3,FALSE)),"-"))</f>
        <v/>
      </c>
      <c r="X76" s="42" t="str">
        <f>IF(ISBLANK(D76),"",IF(L76&gt;0,IF(AND(E76="Pool 3",M76&gt;1),VLOOKUP(M76,Matriser!$A$3:$J$45,9,FALSE),VLOOKUP(L76,Matriser!$A$3:$H$130,2,FALSE)),"-"))</f>
        <v/>
      </c>
      <c r="Y76" s="48" t="str">
        <f t="shared" si="23"/>
        <v/>
      </c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x14ac:dyDescent="0.35">
      <c r="A77" s="15">
        <v>67</v>
      </c>
      <c r="B77" s="10"/>
      <c r="C77" s="10"/>
      <c r="D77" s="10"/>
      <c r="E77" s="11"/>
      <c r="F77" s="11"/>
      <c r="G77" s="100"/>
      <c r="H77" s="12" t="str">
        <f t="shared" si="10"/>
        <v/>
      </c>
      <c r="I77" s="12" t="str">
        <f>IF(ISBLANK(D77),"",IF(AND(F77&gt;0,OR(E77="Pool 1",E77="Pool 2",E77="Pool 3")),IF(D77&lt;3,0,IF(F77="3-er pulje",VLOOKUP(D77,Matriser!$J$3:$N$130,2,FALSE),IF(F77="4-er pulje",VLOOKUP(D77,Matriser!$J$3:$S$130,6,FALSE)))),"-"))</f>
        <v/>
      </c>
      <c r="J77" s="13" t="str">
        <f>IF(ISBLANK(D77),"",IF(AND(F77&gt;0,OR(E77="Pool 1",E77="Pool 2",E77="Pool 3")),IF(D77&lt;3,0,IF(F77="3-er pulje",VLOOKUP(D77,Matriser!$J$3:$N$130,3,FALSE),IF(F77="4-er pulje",VLOOKUP(D77,Matriser!$J$3:$S$130,7,FALSE)))),"-"))</f>
        <v/>
      </c>
      <c r="K77" s="13" t="str">
        <f t="shared" si="11"/>
        <v/>
      </c>
      <c r="L77" s="34" t="str">
        <f t="shared" si="12"/>
        <v/>
      </c>
      <c r="M77" s="41" t="str">
        <f t="shared" si="13"/>
        <v/>
      </c>
      <c r="N77" s="35"/>
      <c r="O77" s="36" t="str">
        <f t="shared" si="14"/>
        <v/>
      </c>
      <c r="P77" s="36" t="str">
        <f t="shared" si="15"/>
        <v/>
      </c>
      <c r="Q77" s="42" t="str">
        <f>IF(ISBLANK(D77),"",IF(SUM(H77:K77)&gt;0,IF(OR(E77="Pool 1",E77="Pool 2",E77="Pool 3"),IF(F77="3-er pulje",VLOOKUP(D77,Matriser!$J$3:$N$130,4,FALSE),IF(F77="4-er pulje",VLOOKUP(D77,Matriser!$J$3:$S$130,8,FALSE))),0),"-"))</f>
        <v/>
      </c>
      <c r="R77" s="41" t="str">
        <f>IF(ISBLANK(D77),"",IF(L77&gt;0,IF(E77="Pool 3","-",VLOOKUP(L77,Matriser!$A$3:$H$130,8,FALSE)),"-"))</f>
        <v/>
      </c>
      <c r="S77" s="36" t="str">
        <f>IF(ISBLANK(D77),"",IF(L77&gt;0,IF(E77="Pool 3","-",VLOOKUP(L77,Matriser!$A$3:$H$130,7,FALSE)),"-"))</f>
        <v/>
      </c>
      <c r="T77" s="36" t="str">
        <f>IF(ISBLANK(D77),"",IF(L77&gt;0,IF(E77="Pool 3","-",VLOOKUP(L77,Matriser!$A$3:$H$130,6,FALSE)),"-"))</f>
        <v/>
      </c>
      <c r="U77" s="36" t="str">
        <f>IF(ISBLANK(D77),"",IF(L77&gt;0,IF(E77="Pool 3","-",VLOOKUP(L77,Matriser!$A$3:$H$130,5,FALSE)),"-"))</f>
        <v/>
      </c>
      <c r="V77" s="42" t="str">
        <f>IF(ISBLANK(D77),"",IF(L77&gt;0,IF(E77="Pool 3","-",VLOOKUP(L77,Matriser!$A$3:$H$130,4,FALSE)),"-"))</f>
        <v/>
      </c>
      <c r="W77" s="41" t="str">
        <f>IF(ISBLANK(D77),"",IF(L77&gt;0,IF(E77="Pool 3","-",VLOOKUP(L77,Matriser!$A$3:$H$130,3,FALSE)),"-"))</f>
        <v/>
      </c>
      <c r="X77" s="42" t="str">
        <f>IF(ISBLANK(D77),"",IF(L77&gt;0,IF(AND(E77="Pool 3",M77&gt;1),VLOOKUP(M77,Matriser!$A$3:$J$45,9,FALSE),VLOOKUP(L77,Matriser!$A$3:$H$130,2,FALSE)),"-"))</f>
        <v/>
      </c>
      <c r="Y77" s="48" t="str">
        <f t="shared" ref="Y77:Y85" si="24">IF(ISBLANK(D77),"",SUM(Q77:X77))</f>
        <v/>
      </c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x14ac:dyDescent="0.35">
      <c r="A78" s="15">
        <v>68</v>
      </c>
      <c r="B78" s="10"/>
      <c r="C78" s="10"/>
      <c r="D78" s="10"/>
      <c r="E78" s="11"/>
      <c r="F78" s="11"/>
      <c r="G78" s="100"/>
      <c r="H78" s="12" t="str">
        <f t="shared" si="10"/>
        <v/>
      </c>
      <c r="I78" s="12" t="str">
        <f>IF(ISBLANK(D78),"",IF(AND(F78&gt;0,OR(E78="Pool 1",E78="Pool 2",E78="Pool 3")),IF(D78&lt;3,0,IF(F78="3-er pulje",VLOOKUP(D78,Matriser!$J$3:$N$130,2,FALSE),IF(F78="4-er pulje",VLOOKUP(D78,Matriser!$J$3:$S$130,6,FALSE)))),"-"))</f>
        <v/>
      </c>
      <c r="J78" s="13" t="str">
        <f>IF(ISBLANK(D78),"",IF(AND(F78&gt;0,OR(E78="Pool 1",E78="Pool 2",E78="Pool 3")),IF(D78&lt;3,0,IF(F78="3-er pulje",VLOOKUP(D78,Matriser!$J$3:$N$130,3,FALSE),IF(F78="4-er pulje",VLOOKUP(D78,Matriser!$J$3:$S$130,7,FALSE)))),"-"))</f>
        <v/>
      </c>
      <c r="K78" s="13" t="str">
        <f t="shared" si="11"/>
        <v/>
      </c>
      <c r="L78" s="34" t="str">
        <f t="shared" si="12"/>
        <v/>
      </c>
      <c r="M78" s="41" t="str">
        <f t="shared" si="13"/>
        <v/>
      </c>
      <c r="N78" s="35"/>
      <c r="O78" s="36" t="str">
        <f t="shared" si="14"/>
        <v/>
      </c>
      <c r="P78" s="36" t="str">
        <f t="shared" si="15"/>
        <v/>
      </c>
      <c r="Q78" s="42" t="str">
        <f>IF(ISBLANK(D78),"",IF(SUM(H78:K78)&gt;0,IF(OR(E78="Pool 1",E78="Pool 2",E78="Pool 3"),IF(F78="3-er pulje",VLOOKUP(D78,Matriser!$J$3:$N$130,4,FALSE),IF(F78="4-er pulje",VLOOKUP(D78,Matriser!$J$3:$S$130,8,FALSE))),0),"-"))</f>
        <v/>
      </c>
      <c r="R78" s="41" t="str">
        <f>IF(ISBLANK(D78),"",IF(L78&gt;0,IF(E78="Pool 3","-",VLOOKUP(L78,Matriser!$A$3:$H$130,8,FALSE)),"-"))</f>
        <v/>
      </c>
      <c r="S78" s="36" t="str">
        <f>IF(ISBLANK(D78),"",IF(L78&gt;0,IF(E78="Pool 3","-",VLOOKUP(L78,Matriser!$A$3:$H$130,7,FALSE)),"-"))</f>
        <v/>
      </c>
      <c r="T78" s="36" t="str">
        <f>IF(ISBLANK(D78),"",IF(L78&gt;0,IF(E78="Pool 3","-",VLOOKUP(L78,Matriser!$A$3:$H$130,6,FALSE)),"-"))</f>
        <v/>
      </c>
      <c r="U78" s="36" t="str">
        <f>IF(ISBLANK(D78),"",IF(L78&gt;0,IF(E78="Pool 3","-",VLOOKUP(L78,Matriser!$A$3:$H$130,5,FALSE)),"-"))</f>
        <v/>
      </c>
      <c r="V78" s="42" t="str">
        <f>IF(ISBLANK(D78),"",IF(L78&gt;0,IF(E78="Pool 3","-",VLOOKUP(L78,Matriser!$A$3:$H$130,4,FALSE)),"-"))</f>
        <v/>
      </c>
      <c r="W78" s="41" t="str">
        <f>IF(ISBLANK(D78),"",IF(L78&gt;0,IF(E78="Pool 3","-",VLOOKUP(L78,Matriser!$A$3:$H$130,3,FALSE)),"-"))</f>
        <v/>
      </c>
      <c r="X78" s="42" t="str">
        <f>IF(ISBLANK(D78),"",IF(L78&gt;0,IF(AND(E78="Pool 3",M78&gt;1),VLOOKUP(M78,Matriser!$A$3:$J$45,9,FALSE),VLOOKUP(L78,Matriser!$A$3:$H$130,2,FALSE)),"-"))</f>
        <v/>
      </c>
      <c r="Y78" s="48" t="str">
        <f t="shared" si="24"/>
        <v/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x14ac:dyDescent="0.35">
      <c r="A79" s="15">
        <v>69</v>
      </c>
      <c r="B79" s="10"/>
      <c r="C79" s="10"/>
      <c r="D79" s="10"/>
      <c r="E79" s="11"/>
      <c r="F79" s="11"/>
      <c r="G79" s="100"/>
      <c r="H79" s="12" t="str">
        <f t="shared" si="10"/>
        <v/>
      </c>
      <c r="I79" s="12" t="str">
        <f>IF(ISBLANK(D79),"",IF(AND(F79&gt;0,OR(E79="Pool 1",E79="Pool 2",E79="Pool 3")),IF(D79&lt;3,0,IF(F79="3-er pulje",VLOOKUP(D79,Matriser!$J$3:$N$130,2,FALSE),IF(F79="4-er pulje",VLOOKUP(D79,Matriser!$J$3:$S$130,6,FALSE)))),"-"))</f>
        <v/>
      </c>
      <c r="J79" s="13" t="str">
        <f>IF(ISBLANK(D79),"",IF(AND(F79&gt;0,OR(E79="Pool 1",E79="Pool 2",E79="Pool 3")),IF(D79&lt;3,0,IF(F79="3-er pulje",VLOOKUP(D79,Matriser!$J$3:$N$130,3,FALSE),IF(F79="4-er pulje",VLOOKUP(D79,Matriser!$J$3:$S$130,7,FALSE)))),"-"))</f>
        <v/>
      </c>
      <c r="K79" s="13" t="str">
        <f t="shared" si="11"/>
        <v/>
      </c>
      <c r="L79" s="34" t="str">
        <f t="shared" si="12"/>
        <v/>
      </c>
      <c r="M79" s="41" t="str">
        <f t="shared" si="13"/>
        <v/>
      </c>
      <c r="N79" s="35"/>
      <c r="O79" s="36" t="str">
        <f t="shared" si="14"/>
        <v/>
      </c>
      <c r="P79" s="36" t="str">
        <f t="shared" si="15"/>
        <v/>
      </c>
      <c r="Q79" s="42" t="str">
        <f>IF(ISBLANK(D79),"",IF(SUM(H79:K79)&gt;0,IF(OR(E79="Pool 1",E79="Pool 2",E79="Pool 3"),IF(F79="3-er pulje",VLOOKUP(D79,Matriser!$J$3:$N$130,4,FALSE),IF(F79="4-er pulje",VLOOKUP(D79,Matriser!$J$3:$S$130,8,FALSE))),0),"-"))</f>
        <v/>
      </c>
      <c r="R79" s="41" t="str">
        <f>IF(ISBLANK(D79),"",IF(L79&gt;0,IF(E79="Pool 3","-",VLOOKUP(L79,Matriser!$A$3:$H$130,8,FALSE)),"-"))</f>
        <v/>
      </c>
      <c r="S79" s="36" t="str">
        <f>IF(ISBLANK(D79),"",IF(L79&gt;0,IF(E79="Pool 3","-",VLOOKUP(L79,Matriser!$A$3:$H$130,7,FALSE)),"-"))</f>
        <v/>
      </c>
      <c r="T79" s="36" t="str">
        <f>IF(ISBLANK(D79),"",IF(L79&gt;0,IF(E79="Pool 3","-",VLOOKUP(L79,Matriser!$A$3:$H$130,6,FALSE)),"-"))</f>
        <v/>
      </c>
      <c r="U79" s="36" t="str">
        <f>IF(ISBLANK(D79),"",IF(L79&gt;0,IF(E79="Pool 3","-",VLOOKUP(L79,Matriser!$A$3:$H$130,5,FALSE)),"-"))</f>
        <v/>
      </c>
      <c r="V79" s="42" t="str">
        <f>IF(ISBLANK(D79),"",IF(L79&gt;0,IF(E79="Pool 3","-",VLOOKUP(L79,Matriser!$A$3:$H$130,4,FALSE)),"-"))</f>
        <v/>
      </c>
      <c r="W79" s="41" t="str">
        <f>IF(ISBLANK(D79),"",IF(L79&gt;0,IF(E79="Pool 3","-",VLOOKUP(L79,Matriser!$A$3:$H$130,3,FALSE)),"-"))</f>
        <v/>
      </c>
      <c r="X79" s="42" t="str">
        <f>IF(ISBLANK(D79),"",IF(L79&gt;0,IF(AND(E79="Pool 3",M79&gt;1),VLOOKUP(M79,Matriser!$A$3:$J$45,9,FALSE),VLOOKUP(L79,Matriser!$A$3:$H$130,2,FALSE)),"-"))</f>
        <v/>
      </c>
      <c r="Y79" s="48" t="str">
        <f t="shared" si="24"/>
        <v/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x14ac:dyDescent="0.35">
      <c r="A80" s="15">
        <v>70</v>
      </c>
      <c r="B80" s="10"/>
      <c r="C80" s="10"/>
      <c r="D80" s="10"/>
      <c r="E80" s="11"/>
      <c r="F80" s="11"/>
      <c r="G80" s="100"/>
      <c r="H80" s="12" t="str">
        <f t="shared" si="10"/>
        <v/>
      </c>
      <c r="I80" s="12" t="str">
        <f>IF(ISBLANK(D80),"",IF(AND(F80&gt;0,OR(E80="Pool 1",E80="Pool 2",E80="Pool 3")),IF(D80&lt;3,0,IF(F80="3-er pulje",VLOOKUP(D80,Matriser!$J$3:$N$130,2,FALSE),IF(F80="4-er pulje",VLOOKUP(D80,Matriser!$J$3:$S$130,6,FALSE)))),"-"))</f>
        <v/>
      </c>
      <c r="J80" s="13" t="str">
        <f>IF(ISBLANK(D80),"",IF(AND(F80&gt;0,OR(E80="Pool 1",E80="Pool 2",E80="Pool 3")),IF(D80&lt;3,0,IF(F80="3-er pulje",VLOOKUP(D80,Matriser!$J$3:$N$130,3,FALSE),IF(F80="4-er pulje",VLOOKUP(D80,Matriser!$J$3:$S$130,7,FALSE)))),"-"))</f>
        <v/>
      </c>
      <c r="K80" s="13" t="str">
        <f t="shared" si="11"/>
        <v/>
      </c>
      <c r="L80" s="34" t="str">
        <f t="shared" si="12"/>
        <v/>
      </c>
      <c r="M80" s="41" t="str">
        <f t="shared" si="13"/>
        <v/>
      </c>
      <c r="N80" s="35"/>
      <c r="O80" s="36" t="str">
        <f t="shared" si="14"/>
        <v/>
      </c>
      <c r="P80" s="36" t="str">
        <f t="shared" si="15"/>
        <v/>
      </c>
      <c r="Q80" s="42" t="str">
        <f>IF(ISBLANK(D80),"",IF(SUM(H80:K80)&gt;0,IF(OR(E80="Pool 1",E80="Pool 2",E80="Pool 3"),IF(F80="3-er pulje",VLOOKUP(D80,Matriser!$J$3:$N$130,4,FALSE),IF(F80="4-er pulje",VLOOKUP(D80,Matriser!$J$3:$S$130,8,FALSE))),0),"-"))</f>
        <v/>
      </c>
      <c r="R80" s="41" t="str">
        <f>IF(ISBLANK(D80),"",IF(L80&gt;0,IF(E80="Pool 3","-",VLOOKUP(L80,Matriser!$A$3:$H$130,8,FALSE)),"-"))</f>
        <v/>
      </c>
      <c r="S80" s="36" t="str">
        <f>IF(ISBLANK(D80),"",IF(L80&gt;0,IF(E80="Pool 3","-",VLOOKUP(L80,Matriser!$A$3:$H$130,7,FALSE)),"-"))</f>
        <v/>
      </c>
      <c r="T80" s="36" t="str">
        <f>IF(ISBLANK(D80),"",IF(L80&gt;0,IF(E80="Pool 3","-",VLOOKUP(L80,Matriser!$A$3:$H$130,6,FALSE)),"-"))</f>
        <v/>
      </c>
      <c r="U80" s="36" t="str">
        <f>IF(ISBLANK(D80),"",IF(L80&gt;0,IF(E80="Pool 3","-",VLOOKUP(L80,Matriser!$A$3:$H$130,5,FALSE)),"-"))</f>
        <v/>
      </c>
      <c r="V80" s="42" t="str">
        <f>IF(ISBLANK(D80),"",IF(L80&gt;0,IF(E80="Pool 3","-",VLOOKUP(L80,Matriser!$A$3:$H$130,4,FALSE)),"-"))</f>
        <v/>
      </c>
      <c r="W80" s="41" t="str">
        <f>IF(ISBLANK(D80),"",IF(L80&gt;0,IF(E80="Pool 3","-",VLOOKUP(L80,Matriser!$A$3:$H$130,3,FALSE)),"-"))</f>
        <v/>
      </c>
      <c r="X80" s="42" t="str">
        <f>IF(ISBLANK(D80),"",IF(L80&gt;0,IF(AND(E80="Pool 3",M80&gt;1),VLOOKUP(M80,Matriser!$A$3:$J$45,9,FALSE),VLOOKUP(L80,Matriser!$A$3:$H$130,2,FALSE)),"-"))</f>
        <v/>
      </c>
      <c r="Y80" s="48" t="str">
        <f t="shared" si="24"/>
        <v/>
      </c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x14ac:dyDescent="0.35">
      <c r="A81" s="15">
        <v>71</v>
      </c>
      <c r="B81" s="10"/>
      <c r="C81" s="10"/>
      <c r="D81" s="10"/>
      <c r="E81" s="11"/>
      <c r="F81" s="11"/>
      <c r="G81" s="100"/>
      <c r="H81" s="12" t="str">
        <f t="shared" si="10"/>
        <v/>
      </c>
      <c r="I81" s="12" t="str">
        <f>IF(ISBLANK(D81),"",IF(AND(F81&gt;0,OR(E81="Pool 1",E81="Pool 2",E81="Pool 3")),IF(D81&lt;3,0,IF(F81="3-er pulje",VLOOKUP(D81,Matriser!$J$3:$N$130,2,FALSE),IF(F81="4-er pulje",VLOOKUP(D81,Matriser!$J$3:$S$130,6,FALSE)))),"-"))</f>
        <v/>
      </c>
      <c r="J81" s="13" t="str">
        <f>IF(ISBLANK(D81),"",IF(AND(F81&gt;0,OR(E81="Pool 1",E81="Pool 2",E81="Pool 3")),IF(D81&lt;3,0,IF(F81="3-er pulje",VLOOKUP(D81,Matriser!$J$3:$N$130,3,FALSE),IF(F81="4-er pulje",VLOOKUP(D81,Matriser!$J$3:$S$130,7,FALSE)))),"-"))</f>
        <v/>
      </c>
      <c r="K81" s="13" t="str">
        <f t="shared" si="11"/>
        <v/>
      </c>
      <c r="L81" s="34" t="str">
        <f t="shared" si="12"/>
        <v/>
      </c>
      <c r="M81" s="41" t="str">
        <f t="shared" si="13"/>
        <v/>
      </c>
      <c r="N81" s="35"/>
      <c r="O81" s="36" t="str">
        <f t="shared" si="14"/>
        <v/>
      </c>
      <c r="P81" s="36" t="str">
        <f t="shared" si="15"/>
        <v/>
      </c>
      <c r="Q81" s="42" t="str">
        <f>IF(ISBLANK(D81),"",IF(SUM(H81:K81)&gt;0,IF(OR(E81="Pool 1",E81="Pool 2",E81="Pool 3"),IF(F81="3-er pulje",VLOOKUP(D81,Matriser!$J$3:$N$130,4,FALSE),IF(F81="4-er pulje",VLOOKUP(D81,Matriser!$J$3:$S$130,8,FALSE))),0),"-"))</f>
        <v/>
      </c>
      <c r="R81" s="41" t="str">
        <f>IF(ISBLANK(D81),"",IF(L81&gt;0,IF(E81="Pool 3","-",VLOOKUP(L81,Matriser!$A$3:$H$130,8,FALSE)),"-"))</f>
        <v/>
      </c>
      <c r="S81" s="36" t="str">
        <f>IF(ISBLANK(D81),"",IF(L81&gt;0,IF(E81="Pool 3","-",VLOOKUP(L81,Matriser!$A$3:$H$130,7,FALSE)),"-"))</f>
        <v/>
      </c>
      <c r="T81" s="36" t="str">
        <f>IF(ISBLANK(D81),"",IF(L81&gt;0,IF(E81="Pool 3","-",VLOOKUP(L81,Matriser!$A$3:$H$130,6,FALSE)),"-"))</f>
        <v/>
      </c>
      <c r="U81" s="36" t="str">
        <f>IF(ISBLANK(D81),"",IF(L81&gt;0,IF(E81="Pool 3","-",VLOOKUP(L81,Matriser!$A$3:$H$130,5,FALSE)),"-"))</f>
        <v/>
      </c>
      <c r="V81" s="42" t="str">
        <f>IF(ISBLANK(D81),"",IF(L81&gt;0,IF(E81="Pool 3","-",VLOOKUP(L81,Matriser!$A$3:$H$130,4,FALSE)),"-"))</f>
        <v/>
      </c>
      <c r="W81" s="41" t="str">
        <f>IF(ISBLANK(D81),"",IF(L81&gt;0,IF(E81="Pool 3","-",VLOOKUP(L81,Matriser!$A$3:$H$130,3,FALSE)),"-"))</f>
        <v/>
      </c>
      <c r="X81" s="42" t="str">
        <f>IF(ISBLANK(D81),"",IF(L81&gt;0,IF(AND(E81="Pool 3",M81&gt;1),VLOOKUP(M81,Matriser!$A$3:$J$45,9,FALSE),VLOOKUP(L81,Matriser!$A$3:$H$130,2,FALSE)),"-"))</f>
        <v/>
      </c>
      <c r="Y81" s="48" t="str">
        <f t="shared" si="24"/>
        <v/>
      </c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x14ac:dyDescent="0.35">
      <c r="A82" s="15">
        <v>72</v>
      </c>
      <c r="B82" s="10"/>
      <c r="C82" s="10"/>
      <c r="D82" s="10"/>
      <c r="E82" s="11"/>
      <c r="F82" s="11"/>
      <c r="G82" s="100"/>
      <c r="H82" s="12" t="str">
        <f t="shared" si="10"/>
        <v/>
      </c>
      <c r="I82" s="12" t="str">
        <f>IF(ISBLANK(D82),"",IF(AND(F82&gt;0,OR(E82="Pool 1",E82="Pool 2",E82="Pool 3")),IF(D82&lt;3,0,IF(F82="3-er pulje",VLOOKUP(D82,Matriser!$J$3:$N$130,2,FALSE),IF(F82="4-er pulje",VLOOKUP(D82,Matriser!$J$3:$S$130,6,FALSE)))),"-"))</f>
        <v/>
      </c>
      <c r="J82" s="13" t="str">
        <f>IF(ISBLANK(D82),"",IF(AND(F82&gt;0,OR(E82="Pool 1",E82="Pool 2",E82="Pool 3")),IF(D82&lt;3,0,IF(F82="3-er pulje",VLOOKUP(D82,Matriser!$J$3:$N$130,3,FALSE),IF(F82="4-er pulje",VLOOKUP(D82,Matriser!$J$3:$S$130,7,FALSE)))),"-"))</f>
        <v/>
      </c>
      <c r="K82" s="13" t="str">
        <f t="shared" si="11"/>
        <v/>
      </c>
      <c r="L82" s="34" t="str">
        <f t="shared" si="12"/>
        <v/>
      </c>
      <c r="M82" s="41" t="str">
        <f t="shared" si="13"/>
        <v/>
      </c>
      <c r="N82" s="35"/>
      <c r="O82" s="36" t="str">
        <f t="shared" si="14"/>
        <v/>
      </c>
      <c r="P82" s="36" t="str">
        <f t="shared" si="15"/>
        <v/>
      </c>
      <c r="Q82" s="42" t="str">
        <f>IF(ISBLANK(D82),"",IF(SUM(H82:K82)&gt;0,IF(OR(E82="Pool 1",E82="Pool 2",E82="Pool 3"),IF(F82="3-er pulje",VLOOKUP(D82,Matriser!$J$3:$N$130,4,FALSE),IF(F82="4-er pulje",VLOOKUP(D82,Matriser!$J$3:$S$130,8,FALSE))),0),"-"))</f>
        <v/>
      </c>
      <c r="R82" s="41" t="str">
        <f>IF(ISBLANK(D82),"",IF(L82&gt;0,IF(E82="Pool 3","-",VLOOKUP(L82,Matriser!$A$3:$H$130,8,FALSE)),"-"))</f>
        <v/>
      </c>
      <c r="S82" s="36" t="str">
        <f>IF(ISBLANK(D82),"",IF(L82&gt;0,IF(E82="Pool 3","-",VLOOKUP(L82,Matriser!$A$3:$H$130,7,FALSE)),"-"))</f>
        <v/>
      </c>
      <c r="T82" s="36" t="str">
        <f>IF(ISBLANK(D82),"",IF(L82&gt;0,IF(E82="Pool 3","-",VLOOKUP(L82,Matriser!$A$3:$H$130,6,FALSE)),"-"))</f>
        <v/>
      </c>
      <c r="U82" s="36" t="str">
        <f>IF(ISBLANK(D82),"",IF(L82&gt;0,IF(E82="Pool 3","-",VLOOKUP(L82,Matriser!$A$3:$H$130,5,FALSE)),"-"))</f>
        <v/>
      </c>
      <c r="V82" s="42" t="str">
        <f>IF(ISBLANK(D82),"",IF(L82&gt;0,IF(E82="Pool 3","-",VLOOKUP(L82,Matriser!$A$3:$H$130,4,FALSE)),"-"))</f>
        <v/>
      </c>
      <c r="W82" s="41" t="str">
        <f>IF(ISBLANK(D82),"",IF(L82&gt;0,IF(E82="Pool 3","-",VLOOKUP(L82,Matriser!$A$3:$H$130,3,FALSE)),"-"))</f>
        <v/>
      </c>
      <c r="X82" s="42" t="str">
        <f>IF(ISBLANK(D82),"",IF(L82&gt;0,IF(AND(E82="Pool 3",M82&gt;1),VLOOKUP(M82,Matriser!$A$3:$J$45,9,FALSE),VLOOKUP(L82,Matriser!$A$3:$H$130,2,FALSE)),"-"))</f>
        <v/>
      </c>
      <c r="Y82" s="48" t="str">
        <f t="shared" si="24"/>
        <v/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x14ac:dyDescent="0.35">
      <c r="A83" s="15">
        <v>73</v>
      </c>
      <c r="B83" s="10"/>
      <c r="C83" s="10"/>
      <c r="D83" s="10"/>
      <c r="E83" s="11"/>
      <c r="F83" s="11"/>
      <c r="G83" s="100"/>
      <c r="H83" s="12" t="str">
        <f t="shared" si="10"/>
        <v/>
      </c>
      <c r="I83" s="12" t="str">
        <f>IF(ISBLANK(D83),"",IF(AND(F83&gt;0,OR(E83="Pool 1",E83="Pool 2",E83="Pool 3")),IF(D83&lt;3,0,IF(F83="3-er pulje",VLOOKUP(D83,Matriser!$J$3:$N$130,2,FALSE),IF(F83="4-er pulje",VLOOKUP(D83,Matriser!$J$3:$S$130,6,FALSE)))),"-"))</f>
        <v/>
      </c>
      <c r="J83" s="13" t="str">
        <f>IF(ISBLANK(D83),"",IF(AND(F83&gt;0,OR(E83="Pool 1",E83="Pool 2",E83="Pool 3")),IF(D83&lt;3,0,IF(F83="3-er pulje",VLOOKUP(D83,Matriser!$J$3:$N$130,3,FALSE),IF(F83="4-er pulje",VLOOKUP(D83,Matriser!$J$3:$S$130,7,FALSE)))),"-"))</f>
        <v/>
      </c>
      <c r="K83" s="13" t="str">
        <f t="shared" si="11"/>
        <v/>
      </c>
      <c r="L83" s="34" t="str">
        <f t="shared" si="12"/>
        <v/>
      </c>
      <c r="M83" s="41" t="str">
        <f t="shared" si="13"/>
        <v/>
      </c>
      <c r="N83" s="35"/>
      <c r="O83" s="36" t="str">
        <f t="shared" si="14"/>
        <v/>
      </c>
      <c r="P83" s="36" t="str">
        <f t="shared" si="15"/>
        <v/>
      </c>
      <c r="Q83" s="42" t="str">
        <f>IF(ISBLANK(D83),"",IF(SUM(H83:K83)&gt;0,IF(OR(E83="Pool 1",E83="Pool 2",E83="Pool 3"),IF(F83="3-er pulje",VLOOKUP(D83,Matriser!$J$3:$N$130,4,FALSE),IF(F83="4-er pulje",VLOOKUP(D83,Matriser!$J$3:$S$130,8,FALSE))),0),"-"))</f>
        <v/>
      </c>
      <c r="R83" s="41" t="str">
        <f>IF(ISBLANK(D83),"",IF(L83&gt;0,IF(E83="Pool 3","-",VLOOKUP(L83,Matriser!$A$3:$H$130,8,FALSE)),"-"))</f>
        <v/>
      </c>
      <c r="S83" s="36" t="str">
        <f>IF(ISBLANK(D83),"",IF(L83&gt;0,IF(E83="Pool 3","-",VLOOKUP(L83,Matriser!$A$3:$H$130,7,FALSE)),"-"))</f>
        <v/>
      </c>
      <c r="T83" s="36" t="str">
        <f>IF(ISBLANK(D83),"",IF(L83&gt;0,IF(E83="Pool 3","-",VLOOKUP(L83,Matriser!$A$3:$H$130,6,FALSE)),"-"))</f>
        <v/>
      </c>
      <c r="U83" s="36" t="str">
        <f>IF(ISBLANK(D83),"",IF(L83&gt;0,IF(E83="Pool 3","-",VLOOKUP(L83,Matriser!$A$3:$H$130,5,FALSE)),"-"))</f>
        <v/>
      </c>
      <c r="V83" s="42" t="str">
        <f>IF(ISBLANK(D83),"",IF(L83&gt;0,IF(E83="Pool 3","-",VLOOKUP(L83,Matriser!$A$3:$H$130,4,FALSE)),"-"))</f>
        <v/>
      </c>
      <c r="W83" s="41" t="str">
        <f>IF(ISBLANK(D83),"",IF(L83&gt;0,IF(E83="Pool 3","-",VLOOKUP(L83,Matriser!$A$3:$H$130,3,FALSE)),"-"))</f>
        <v/>
      </c>
      <c r="X83" s="42" t="str">
        <f>IF(ISBLANK(D83),"",IF(L83&gt;0,IF(AND(E83="Pool 3",M83&gt;1),VLOOKUP(M83,Matriser!$A$3:$J$45,9,FALSE),VLOOKUP(L83,Matriser!$A$3:$H$130,2,FALSE)),"-"))</f>
        <v/>
      </c>
      <c r="Y83" s="48" t="str">
        <f t="shared" si="24"/>
        <v/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x14ac:dyDescent="0.35">
      <c r="A84" s="15">
        <v>74</v>
      </c>
      <c r="B84" s="10"/>
      <c r="C84" s="10"/>
      <c r="D84" s="10"/>
      <c r="E84" s="11"/>
      <c r="F84" s="11"/>
      <c r="G84" s="100"/>
      <c r="H84" s="12" t="str">
        <f t="shared" si="10"/>
        <v/>
      </c>
      <c r="I84" s="12" t="str">
        <f>IF(ISBLANK(D84),"",IF(AND(F84&gt;0,OR(E84="Pool 1",E84="Pool 2",E84="Pool 3")),IF(D84&lt;3,0,IF(F84="3-er pulje",VLOOKUP(D84,Matriser!$J$3:$N$130,2,FALSE),IF(F84="4-er pulje",VLOOKUP(D84,Matriser!$J$3:$S$130,6,FALSE)))),"-"))</f>
        <v/>
      </c>
      <c r="J84" s="13" t="str">
        <f>IF(ISBLANK(D84),"",IF(AND(F84&gt;0,OR(E84="Pool 1",E84="Pool 2",E84="Pool 3")),IF(D84&lt;3,0,IF(F84="3-er pulje",VLOOKUP(D84,Matriser!$J$3:$N$130,3,FALSE),IF(F84="4-er pulje",VLOOKUP(D84,Matriser!$J$3:$S$130,7,FALSE)))),"-"))</f>
        <v/>
      </c>
      <c r="K84" s="13" t="str">
        <f t="shared" si="11"/>
        <v/>
      </c>
      <c r="L84" s="34" t="str">
        <f t="shared" si="12"/>
        <v/>
      </c>
      <c r="M84" s="41" t="str">
        <f t="shared" si="13"/>
        <v/>
      </c>
      <c r="N84" s="35"/>
      <c r="O84" s="36" t="str">
        <f t="shared" si="14"/>
        <v/>
      </c>
      <c r="P84" s="36" t="str">
        <f t="shared" si="15"/>
        <v/>
      </c>
      <c r="Q84" s="42" t="str">
        <f>IF(ISBLANK(D84),"",IF(SUM(H84:K84)&gt;0,IF(OR(E84="Pool 1",E84="Pool 2",E84="Pool 3"),IF(F84="3-er pulje",VLOOKUP(D84,Matriser!$J$3:$N$130,4,FALSE),IF(F84="4-er pulje",VLOOKUP(D84,Matriser!$J$3:$S$130,8,FALSE))),0),"-"))</f>
        <v/>
      </c>
      <c r="R84" s="41" t="str">
        <f>IF(ISBLANK(D84),"",IF(L84&gt;0,IF(E84="Pool 3","-",VLOOKUP(L84,Matriser!$A$3:$H$130,8,FALSE)),"-"))</f>
        <v/>
      </c>
      <c r="S84" s="36" t="str">
        <f>IF(ISBLANK(D84),"",IF(L84&gt;0,IF(E84="Pool 3","-",VLOOKUP(L84,Matriser!$A$3:$H$130,7,FALSE)),"-"))</f>
        <v/>
      </c>
      <c r="T84" s="36" t="str">
        <f>IF(ISBLANK(D84),"",IF(L84&gt;0,IF(E84="Pool 3","-",VLOOKUP(L84,Matriser!$A$3:$H$130,6,FALSE)),"-"))</f>
        <v/>
      </c>
      <c r="U84" s="36" t="str">
        <f>IF(ISBLANK(D84),"",IF(L84&gt;0,IF(E84="Pool 3","-",VLOOKUP(L84,Matriser!$A$3:$H$130,5,FALSE)),"-"))</f>
        <v/>
      </c>
      <c r="V84" s="42" t="str">
        <f>IF(ISBLANK(D84),"",IF(L84&gt;0,IF(E84="Pool 3","-",VLOOKUP(L84,Matriser!$A$3:$H$130,4,FALSE)),"-"))</f>
        <v/>
      </c>
      <c r="W84" s="41" t="str">
        <f>IF(ISBLANK(D84),"",IF(L84&gt;0,IF(E84="Pool 3","-",VLOOKUP(L84,Matriser!$A$3:$H$130,3,FALSE)),"-"))</f>
        <v/>
      </c>
      <c r="X84" s="42" t="str">
        <f>IF(ISBLANK(D84),"",IF(L84&gt;0,IF(AND(E84="Pool 3",M84&gt;1),VLOOKUP(M84,Matriser!$A$3:$J$45,9,FALSE),VLOOKUP(L84,Matriser!$A$3:$H$130,2,FALSE)),"-"))</f>
        <v/>
      </c>
      <c r="Y84" s="48" t="str">
        <f t="shared" si="24"/>
        <v/>
      </c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x14ac:dyDescent="0.35">
      <c r="A85" s="15">
        <v>75</v>
      </c>
      <c r="B85" s="10"/>
      <c r="C85" s="10"/>
      <c r="D85" s="10"/>
      <c r="E85" s="11"/>
      <c r="F85" s="11"/>
      <c r="G85" s="100"/>
      <c r="H85" s="20" t="str">
        <f>IF(ISBLANK(D85),"",IF(AND(F85&gt;0,OR(E85="Pool 1",E85="Pool 2",E85="Pool 3")),IF(D85=2,1,0),"-"))</f>
        <v/>
      </c>
      <c r="I85" s="20" t="str">
        <f>IF(ISBLANK(D85),"",IF(AND(F85&gt;0,OR(E85="Pool 1",E85="Pool 2",E85="Pool 3")),IF(D85&lt;3,0,IF(F85="3-er pulje",VLOOKUP(D85,Matriser!$J$3:$N$130,2,FALSE),IF(F85="4-er pulje",VLOOKUP(D85,Matriser!$J$3:$S$130,6,FALSE)))),"-"))</f>
        <v/>
      </c>
      <c r="J85" s="25" t="str">
        <f>IF(ISBLANK(D85),"",IF(AND(F85&gt;0,OR(E85="Pool 1",E85="Pool 2",E85="Pool 3")),IF(D85&lt;3,0,IF(F85="3-er pulje",VLOOKUP(D85,Matriser!$J$3:$N$130,3,FALSE),IF(F85="4-er pulje",VLOOKUP(D85,Matriser!$J$3:$S$130,7,FALSE)))),"-"))</f>
        <v/>
      </c>
      <c r="K85" s="25" t="str">
        <f>IF(ISBLANK(D85),"",IF(AND(F85&gt;0,OR(E85="Pool 1",E85="Pool 2",E85="Pool 3")),IF(D85=5,1,0),"-"))</f>
        <v/>
      </c>
      <c r="L85" s="20" t="str">
        <f>IF(ISBLANK(D85),"",IF(E85="Cup",D85,IF(SUM(H85:K85)&gt;1,IF(OR(E85="Pool 3",E85="Pool 1"),M85,M85*2),0)))</f>
        <v/>
      </c>
      <c r="M85" s="43" t="str">
        <f t="shared" ref="M85" si="25">IF(ISBLANK(D85),"",IF(SUM(H85:K85)&gt;0,SUM(H85:K85),"-"))</f>
        <v/>
      </c>
      <c r="N85" s="44"/>
      <c r="O85" s="45" t="str">
        <f t="shared" ref="O85" si="26">IF(ISBLANK(D85),"",IF(SUM(H85:K85)&gt;0,IF(D85=5,5,IF(D85=2,1,3)),"-"))</f>
        <v/>
      </c>
      <c r="P85" s="45" t="str">
        <f t="shared" ref="P85" si="27">IF(ISBLANK(D85),"",IF(SUM(H85:K85)&gt;0,H85*1+I85*1+J85*2+K85*2,"-"))</f>
        <v/>
      </c>
      <c r="Q85" s="46" t="str">
        <f>IF(ISBLANK(D85),"",IF(SUM(H85:K85)&gt;0,IF(OR(E85="Pool 1",E85="Pool 2",E85="Pool 3"),IF(F85="3-er pulje",VLOOKUP(D85,Matriser!$J$3:$N$130,4,FALSE),IF(F85="4-er pulje",VLOOKUP(D85,Matriser!$J$3:$S$130,8,FALSE))),0),"-"))</f>
        <v/>
      </c>
      <c r="R85" s="43" t="str">
        <f>IF(ISBLANK(D85),"",IF(L85&gt;0,IF(E85="Pool 3","-",VLOOKUP(L85,Matriser!$A$3:$H$130,8,FALSE)),"-"))</f>
        <v/>
      </c>
      <c r="S85" s="45" t="str">
        <f>IF(ISBLANK(D85),"",IF(L85&gt;0,IF(E85="Pool 3","-",VLOOKUP(L85,Matriser!$A$3:$H$130,7,FALSE)),"-"))</f>
        <v/>
      </c>
      <c r="T85" s="45" t="str">
        <f>IF(ISBLANK(D85),"",IF(L85&gt;0,IF(E85="Pool 3","-",VLOOKUP(L85,Matriser!$A$3:$H$130,6,FALSE)),"-"))</f>
        <v/>
      </c>
      <c r="U85" s="45" t="str">
        <f>IF(ISBLANK(D85),"",IF(L85&gt;0,IF(E85="Pool 3","-",VLOOKUP(L85,Matriser!$A$3:$H$130,5,FALSE)),"-"))</f>
        <v/>
      </c>
      <c r="V85" s="46" t="str">
        <f>IF(ISBLANK(D85),"",IF(L85&gt;0,IF(E85="Pool 3","-",VLOOKUP(L85,Matriser!$A$3:$H$130,4,FALSE)),"-"))</f>
        <v/>
      </c>
      <c r="W85" s="43" t="str">
        <f>IF(ISBLANK(D85),"",IF(L85&gt;0,IF(E85="Pool 3","-",VLOOKUP(L85,Matriser!$A$3:$H$130,3,FALSE)),"-"))</f>
        <v/>
      </c>
      <c r="X85" s="46" t="str">
        <f>IF(ISBLANK(D85),"",IF(L85&gt;0,IF(AND(E85="Pool 3",M85&gt;1),VLOOKUP(M85,Matriser!$A$3:$J$45,9,FALSE),VLOOKUP(L85,Matriser!$A$3:$H$130,2,FALSE)),"-"))</f>
        <v/>
      </c>
      <c r="Y85" s="49" t="str">
        <f t="shared" si="24"/>
        <v/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8" spans="1:35" x14ac:dyDescent="0.35">
      <c r="H88" s="12"/>
      <c r="I88" s="12" t="str">
        <f>IF(ISBLANK(D88),"",IF(AND(F88&gt;0,OR(E88="Pool 1",E88="Pool 2")),IF(D88&lt;3,0,IF(F88="3-er pulje",VLOOKUP(D88,Matriser!$J$3:$N$130,2,FALSE),IF(F88="4-er pulje",VLOOKUP(D88,Matriser!$J$3:$S$130,6,FALSE)))),"-"))</f>
        <v/>
      </c>
      <c r="J88" s="13" t="str">
        <f>IF(ISBLANK(D88),"",IF(AND(F88&gt;0,OR(E88="Pool 1",E88="Pool 2")),IF(D88&lt;3,0,IF(F88="3-er pulje",VLOOKUP(D88,Matriser!$J$3:$N$130,3,FALSE),IF(F88="4-er pulje",VLOOKUP(D88,Matriser!$J$3:$S$130,7,FALSE)))),"-"))</f>
        <v/>
      </c>
      <c r="K88" s="13" t="str">
        <f>IF(ISBLANK(D88),"",IF(AND(D88&gt;1,F88&gt;0,OR(E88="Pool 1",E88="Pool 2")),IF(D88=5,1,0),"-"))</f>
        <v/>
      </c>
      <c r="L88" s="12" t="str">
        <f>IF(ISBLANK(D88),"",IF(OR(D88=2,E88="Cup"),D88,IF(SUM(I88:K88)&gt;1,IF(E88="Pool 1",M88,M88*2),0)))</f>
        <v/>
      </c>
      <c r="M88" s="23" t="str">
        <f>IF(ISBLANK(D88),"",IF(SUM(I88:K88)&gt;0,SUM(I88:K88),"-"))</f>
        <v/>
      </c>
      <c r="N88" s="22"/>
      <c r="O88" s="21" t="str">
        <f>IF(ISBLANK(D88),"",IF(SUM(I88:K88)&gt;0,IF(D88=5,5,3),"-"))</f>
        <v/>
      </c>
      <c r="P88" s="23" t="str">
        <f>IF(ISBLANK(D88),"",IF(SUM(I88:K88)&gt;0,I88*1+J88*2+K88*2,"-"))</f>
        <v/>
      </c>
      <c r="Q88" s="24" t="str">
        <f>IF(ISBLANK(D88),"",IF(SUM(I88:K88)&gt;0,IF(OR(E88="Pool 1",E88="Pool 2"),IF(F88="3-er pulje",VLOOKUP(D88,Matriser!$J$3:$N$130,4,FALSE),IF(F88="4-er pulje",VLOOKUP(D88,Matriser!$J$3:$S$130,8,FALSE))),0),"-"))</f>
        <v/>
      </c>
      <c r="R88" s="23" t="str">
        <f>IF(ISBLANK(D88),"",IF(L88&gt;0,VLOOKUP(L88,Matriser!$A$3:$H$130,8,FALSE),"-"))</f>
        <v/>
      </c>
      <c r="S88" s="23" t="str">
        <f>IF(ISBLANK(D88),"",IF(L88&gt;0,VLOOKUP(L88,Matriser!$A$3:$H$130,7,FALSE),"-"))</f>
        <v/>
      </c>
      <c r="T88" s="23" t="str">
        <f>IF(ISBLANK(D88),"",IF(L88&gt;0,VLOOKUP(L88,Matriser!$A$3:$H$130,6,FALSE),"-"))</f>
        <v/>
      </c>
      <c r="U88" s="23" t="str">
        <f>IF(ISBLANK(D88),"",IF(L88&gt;0,VLOOKUP(L88,Matriser!$A$3:$H$130,5,FALSE),"-"))</f>
        <v/>
      </c>
      <c r="V88" s="24" t="str">
        <f>IF(ISBLANK(D88),"",IF(L88&gt;0,VLOOKUP(L88,Matriser!$A$3:$H$130,4,FALSE),"-"))</f>
        <v/>
      </c>
      <c r="W88" s="23" t="str">
        <f>IF(ISBLANK(D88),"",IF(L88&gt;0,VLOOKUP(L88,Matriser!$A$3:$H$130,3,FALSE),"-"))</f>
        <v/>
      </c>
      <c r="X88" s="24" t="str">
        <f>IF(ISBLANK(D88),"",IF(L88&gt;0,VLOOKUP(L88,Matriser!$A$3:$H$130,2,FALSE),"-"))</f>
        <v/>
      </c>
      <c r="Y88" s="24" t="str">
        <f>IF(ISBLANK(D88),"",SUM(Q88:X88))</f>
        <v/>
      </c>
    </row>
  </sheetData>
  <sheetProtection sheet="1" objects="1" scenarios="1" autoFilter="0"/>
  <autoFilter ref="B10:B30"/>
  <mergeCells count="45">
    <mergeCell ref="G51:G52"/>
    <mergeCell ref="G53:G54"/>
    <mergeCell ref="G31:G32"/>
    <mergeCell ref="G33:G34"/>
    <mergeCell ref="G35:G36"/>
    <mergeCell ref="G47:G48"/>
    <mergeCell ref="G49:G50"/>
    <mergeCell ref="G82:G83"/>
    <mergeCell ref="G84:G85"/>
    <mergeCell ref="H9:H10"/>
    <mergeCell ref="G72:G73"/>
    <mergeCell ref="G74:G75"/>
    <mergeCell ref="G76:G77"/>
    <mergeCell ref="G78:G79"/>
    <mergeCell ref="G80:G81"/>
    <mergeCell ref="G27:G28"/>
    <mergeCell ref="G29:G30"/>
    <mergeCell ref="G56:G57"/>
    <mergeCell ref="G58:G59"/>
    <mergeCell ref="G60:G61"/>
    <mergeCell ref="G17:G18"/>
    <mergeCell ref="G19:G20"/>
    <mergeCell ref="G21:G22"/>
    <mergeCell ref="G23:G24"/>
    <mergeCell ref="G25:G26"/>
    <mergeCell ref="B9:B10"/>
    <mergeCell ref="G9:G10"/>
    <mergeCell ref="G11:G12"/>
    <mergeCell ref="G13:G14"/>
    <mergeCell ref="G15:G16"/>
    <mergeCell ref="Q9:Q10"/>
    <mergeCell ref="R9:X9"/>
    <mergeCell ref="Y9:Y10"/>
    <mergeCell ref="M9:M10"/>
    <mergeCell ref="C4:F4"/>
    <mergeCell ref="P9:P10"/>
    <mergeCell ref="O9:O10"/>
    <mergeCell ref="L9:L10"/>
    <mergeCell ref="K9:K10"/>
    <mergeCell ref="J9:J10"/>
    <mergeCell ref="I9:I10"/>
    <mergeCell ref="F9:F10"/>
    <mergeCell ref="E9:E10"/>
    <mergeCell ref="D9:D10"/>
    <mergeCell ref="C9:C10"/>
  </mergeCells>
  <dataValidations count="6">
    <dataValidation type="list" allowBlank="1" showInputMessage="1" showErrorMessage="1" errorTitle="Feil turneringsform" error="Velg en turneringsform fra listen." sqref="E11:E85">
      <formula1>"Pool 1,Pool 2,Pool 3,Cup"</formula1>
    </dataValidation>
    <dataValidation type="whole" allowBlank="1" showInputMessage="1" showErrorMessage="1" errorTitle="Feil antall spillere" error="Angi et heltall mellom 2 og 128." sqref="D11:D85">
      <formula1>1</formula1>
      <formula2>128</formula2>
    </dataValidation>
    <dataValidation type="list" allowBlank="1" showInputMessage="1" showErrorMessage="1" errorTitle="Feil puljestørrelse" error="Velg en puljestørrelse fra listen." sqref="F11:F85">
      <formula1>"3-er pulje,4-er pulje"</formula1>
    </dataValidation>
    <dataValidation type="whole" operator="greaterThan" allowBlank="1" showInputMessage="1" showErrorMessage="1" errorTitle="Feil antall minutter pr. kamp" error="Angi et heltall større enn 0." sqref="C7">
      <formula1>0</formula1>
    </dataValidation>
    <dataValidation type="whole" operator="greaterThan" allowBlank="1" showInputMessage="1" showErrorMessage="1" errorTitle="Feil antall baner" error="Angi et heltall større enn 0." sqref="C6">
      <formula1>0</formula1>
    </dataValidation>
    <dataValidation type="custom" errorStyle="information" allowBlank="1" showErrorMessage="1" errorTitle="Ant. runder er ikke et heltall" error="Pass på 'Min. pr.kamp' går opp i tidsintervallet, slik at 'Ant. runder' beregnes til å bli et heltall." promptTitle="Kontroller verdi" prompt="Pass på 'Ant. runder beregnes til å bli et heltall." sqref="AB11:AD15">
      <formula1>AND($AB11&gt;0,$AC11&gt;0,$AD11&gt;0,$AF11=INT($AF11))</formula1>
    </dataValidation>
  </dataValidations>
  <pageMargins left="0.25" right="0.25" top="0.75" bottom="0.75" header="0.3" footer="0.3"/>
  <pageSetup paperSize="9" scale="86" fitToHeight="2" orientation="landscape" horizontalDpi="4294967293" r:id="rId1"/>
  <headerFooter>
    <oddFooter>&amp;C&amp;F&amp;RSide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topLeftCell="A20" workbookViewId="0">
      <selection activeCell="I45" sqref="I45"/>
    </sheetView>
  </sheetViews>
  <sheetFormatPr baseColWidth="10" defaultColWidth="10.7265625" defaultRowHeight="14.5" x14ac:dyDescent="0.35"/>
  <cols>
    <col min="13" max="13" width="11.81640625" bestFit="1" customWidth="1"/>
    <col min="14" max="14" width="17.7265625" customWidth="1"/>
  </cols>
  <sheetData>
    <row r="1" spans="1:22" ht="43.5" x14ac:dyDescent="0.35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56" t="s">
        <v>91</v>
      </c>
      <c r="J1" s="2" t="s">
        <v>18</v>
      </c>
      <c r="K1" s="102" t="s">
        <v>15</v>
      </c>
      <c r="L1" s="102"/>
      <c r="M1" s="9"/>
      <c r="N1" s="8"/>
      <c r="O1" s="102" t="s">
        <v>16</v>
      </c>
      <c r="P1" s="102"/>
      <c r="Q1" s="9"/>
      <c r="U1" s="4" t="s">
        <v>12</v>
      </c>
      <c r="V1" s="7"/>
    </row>
    <row r="2" spans="1:22" x14ac:dyDescent="0.35">
      <c r="I2" t="s">
        <v>17</v>
      </c>
      <c r="K2" t="s">
        <v>63</v>
      </c>
      <c r="L2" t="s">
        <v>74</v>
      </c>
      <c r="M2" t="s">
        <v>17</v>
      </c>
      <c r="N2" t="s">
        <v>19</v>
      </c>
      <c r="O2" t="s">
        <v>63</v>
      </c>
      <c r="P2" t="s">
        <v>74</v>
      </c>
      <c r="Q2" t="s">
        <v>17</v>
      </c>
      <c r="R2" t="s">
        <v>19</v>
      </c>
      <c r="U2" s="5" t="s">
        <v>5</v>
      </c>
      <c r="V2" s="6">
        <f>IF(V$1&gt;1,MIN(V$1-1,1),0)</f>
        <v>0</v>
      </c>
    </row>
    <row r="3" spans="1:22" x14ac:dyDescent="0.35">
      <c r="A3">
        <v>1</v>
      </c>
      <c r="B3" t="str">
        <f t="shared" ref="B3:B34" si="0">IF($A3&gt;1,MIN($A3-1,1),"")</f>
        <v/>
      </c>
      <c r="C3" t="str">
        <f t="shared" ref="C3:C34" si="1">IF($A3&gt;2,MIN($A3-2,2),"")</f>
        <v/>
      </c>
      <c r="D3" t="str">
        <f t="shared" ref="D3:D34" si="2">IF($A3&gt;4,MIN($A3-4,4),"")</f>
        <v/>
      </c>
      <c r="E3" t="str">
        <f t="shared" ref="E3:E34" si="3">IF($A3&gt;8,MIN($A3-8,8),"")</f>
        <v/>
      </c>
      <c r="F3" t="str">
        <f t="shared" ref="F3:F34" si="4">IF($A3&gt;16,MIN($A3-16,16),"")</f>
        <v/>
      </c>
      <c r="G3" t="str">
        <f t="shared" ref="G3:G34" si="5">IF($A3&gt;32,MIN($A3-32,32),"")</f>
        <v/>
      </c>
      <c r="H3" t="str">
        <f t="shared" ref="H3:H34" si="6">IF($A3&gt;64,MIN($A3-64,64),"")</f>
        <v/>
      </c>
      <c r="I3">
        <v>0</v>
      </c>
      <c r="J3">
        <v>1</v>
      </c>
      <c r="M3">
        <v>0</v>
      </c>
      <c r="N3" s="1" t="s">
        <v>20</v>
      </c>
      <c r="Q3">
        <v>0</v>
      </c>
      <c r="R3" s="1" t="s">
        <v>20</v>
      </c>
      <c r="U3" s="5" t="s">
        <v>6</v>
      </c>
      <c r="V3" s="6">
        <f>IF(V$1&gt;2,MIN(V$1-2,2),0)</f>
        <v>0</v>
      </c>
    </row>
    <row r="4" spans="1:22" x14ac:dyDescent="0.35">
      <c r="A4">
        <v>2</v>
      </c>
      <c r="B4">
        <f t="shared" si="0"/>
        <v>1</v>
      </c>
      <c r="C4" t="str">
        <f t="shared" si="1"/>
        <v/>
      </c>
      <c r="D4" t="str">
        <f t="shared" si="2"/>
        <v/>
      </c>
      <c r="E4" t="str">
        <f t="shared" si="3"/>
        <v/>
      </c>
      <c r="F4" t="str">
        <f t="shared" si="4"/>
        <v/>
      </c>
      <c r="G4" t="str">
        <f t="shared" si="5"/>
        <v/>
      </c>
      <c r="H4" t="str">
        <f t="shared" si="6"/>
        <v/>
      </c>
      <c r="I4">
        <v>1</v>
      </c>
      <c r="J4">
        <v>2</v>
      </c>
      <c r="M4">
        <v>1</v>
      </c>
      <c r="N4" s="1" t="s">
        <v>21</v>
      </c>
      <c r="Q4">
        <v>1</v>
      </c>
      <c r="R4" s="1" t="s">
        <v>21</v>
      </c>
      <c r="U4" s="5" t="s">
        <v>7</v>
      </c>
      <c r="V4" s="6">
        <f>IF(V$1&gt;4,MIN(V$1-4,4),0)</f>
        <v>0</v>
      </c>
    </row>
    <row r="5" spans="1:22" x14ac:dyDescent="0.35">
      <c r="A5">
        <f t="shared" ref="A5:A36" si="7">A4+1</f>
        <v>3</v>
      </c>
      <c r="B5">
        <f t="shared" si="0"/>
        <v>1</v>
      </c>
      <c r="C5">
        <f t="shared" si="1"/>
        <v>1</v>
      </c>
      <c r="D5" t="str">
        <f t="shared" si="2"/>
        <v/>
      </c>
      <c r="E5" t="str">
        <f t="shared" si="3"/>
        <v/>
      </c>
      <c r="F5" t="str">
        <f t="shared" si="4"/>
        <v/>
      </c>
      <c r="G5" t="str">
        <f t="shared" si="5"/>
        <v/>
      </c>
      <c r="H5" t="str">
        <f t="shared" si="6"/>
        <v/>
      </c>
      <c r="I5">
        <v>2</v>
      </c>
      <c r="J5">
        <v>3</v>
      </c>
      <c r="K5">
        <v>1</v>
      </c>
      <c r="M5">
        <v>3</v>
      </c>
      <c r="N5" s="1" t="s">
        <v>70</v>
      </c>
      <c r="O5">
        <v>1</v>
      </c>
      <c r="Q5">
        <v>3</v>
      </c>
      <c r="R5" s="1" t="s">
        <v>21</v>
      </c>
      <c r="U5" s="5" t="s">
        <v>8</v>
      </c>
      <c r="V5" s="6">
        <f>IF(V$1&gt;8,MIN(V$1-8,8),0)</f>
        <v>0</v>
      </c>
    </row>
    <row r="6" spans="1:22" x14ac:dyDescent="0.35">
      <c r="A6">
        <f t="shared" si="7"/>
        <v>4</v>
      </c>
      <c r="B6">
        <f t="shared" si="0"/>
        <v>1</v>
      </c>
      <c r="C6">
        <f t="shared" si="1"/>
        <v>2</v>
      </c>
      <c r="D6" t="str">
        <f t="shared" si="2"/>
        <v/>
      </c>
      <c r="E6" t="str">
        <f t="shared" si="3"/>
        <v/>
      </c>
      <c r="F6" t="str">
        <f t="shared" si="4"/>
        <v/>
      </c>
      <c r="G6" t="str">
        <f t="shared" si="5"/>
        <v/>
      </c>
      <c r="H6" t="str">
        <f t="shared" si="6"/>
        <v/>
      </c>
      <c r="I6">
        <v>6</v>
      </c>
      <c r="J6">
        <v>4</v>
      </c>
      <c r="L6">
        <v>1</v>
      </c>
      <c r="M6">
        <v>6</v>
      </c>
      <c r="N6" s="1" t="s">
        <v>22</v>
      </c>
      <c r="P6">
        <v>1</v>
      </c>
      <c r="Q6">
        <v>6</v>
      </c>
      <c r="R6" s="1" t="s">
        <v>22</v>
      </c>
      <c r="U6" s="5" t="s">
        <v>9</v>
      </c>
      <c r="V6" s="6">
        <f>IF(V$1&gt;16,MIN(V$1-16,16),0)</f>
        <v>0</v>
      </c>
    </row>
    <row r="7" spans="1:22" x14ac:dyDescent="0.35">
      <c r="A7">
        <f t="shared" si="7"/>
        <v>5</v>
      </c>
      <c r="B7">
        <f t="shared" si="0"/>
        <v>1</v>
      </c>
      <c r="C7">
        <f t="shared" si="1"/>
        <v>2</v>
      </c>
      <c r="D7">
        <f t="shared" si="2"/>
        <v>1</v>
      </c>
      <c r="E7" t="str">
        <f t="shared" si="3"/>
        <v/>
      </c>
      <c r="F7" t="str">
        <f t="shared" si="4"/>
        <v/>
      </c>
      <c r="G7" t="str">
        <f t="shared" si="5"/>
        <v/>
      </c>
      <c r="H7" t="str">
        <f t="shared" si="6"/>
        <v/>
      </c>
      <c r="I7">
        <v>10</v>
      </c>
      <c r="J7">
        <v>5</v>
      </c>
      <c r="M7">
        <v>10</v>
      </c>
      <c r="N7" s="1" t="s">
        <v>23</v>
      </c>
      <c r="Q7">
        <v>10</v>
      </c>
      <c r="R7" s="1" t="s">
        <v>23</v>
      </c>
      <c r="U7" s="5" t="s">
        <v>10</v>
      </c>
      <c r="V7" s="6">
        <f>IF(V$1&gt;32,MIN(V$1-32,32),0)</f>
        <v>0</v>
      </c>
    </row>
    <row r="8" spans="1:22" x14ac:dyDescent="0.35">
      <c r="A8">
        <f t="shared" si="7"/>
        <v>6</v>
      </c>
      <c r="B8">
        <f t="shared" si="0"/>
        <v>1</v>
      </c>
      <c r="C8">
        <f t="shared" si="1"/>
        <v>2</v>
      </c>
      <c r="D8">
        <f t="shared" si="2"/>
        <v>2</v>
      </c>
      <c r="E8" t="str">
        <f t="shared" si="3"/>
        <v/>
      </c>
      <c r="F8" t="str">
        <f t="shared" si="4"/>
        <v/>
      </c>
      <c r="G8" t="str">
        <f t="shared" si="5"/>
        <v/>
      </c>
      <c r="H8" t="str">
        <f t="shared" si="6"/>
        <v/>
      </c>
      <c r="I8">
        <f>I7+A7</f>
        <v>15</v>
      </c>
      <c r="J8">
        <f t="shared" ref="J8:J39" si="8">K8*3+L8*4</f>
        <v>6</v>
      </c>
      <c r="K8">
        <v>2</v>
      </c>
      <c r="L8">
        <v>0</v>
      </c>
      <c r="M8">
        <f>3*K8+6*L8</f>
        <v>6</v>
      </c>
      <c r="N8" s="1" t="s">
        <v>24</v>
      </c>
      <c r="O8">
        <v>2</v>
      </c>
      <c r="P8">
        <v>0</v>
      </c>
      <c r="Q8">
        <f>3*O8+6*P8</f>
        <v>6</v>
      </c>
      <c r="R8" s="1" t="s">
        <v>24</v>
      </c>
      <c r="U8" s="5" t="s">
        <v>11</v>
      </c>
      <c r="V8" s="6">
        <f>IF(V$1&gt;64,MIN(V$1-64,64),0)</f>
        <v>0</v>
      </c>
    </row>
    <row r="9" spans="1:22" x14ac:dyDescent="0.35">
      <c r="A9">
        <f t="shared" si="7"/>
        <v>7</v>
      </c>
      <c r="B9">
        <f t="shared" si="0"/>
        <v>1</v>
      </c>
      <c r="C9">
        <f t="shared" si="1"/>
        <v>2</v>
      </c>
      <c r="D9">
        <f t="shared" si="2"/>
        <v>3</v>
      </c>
      <c r="E9" t="str">
        <f t="shared" si="3"/>
        <v/>
      </c>
      <c r="F9" t="str">
        <f t="shared" si="4"/>
        <v/>
      </c>
      <c r="G9" t="str">
        <f t="shared" si="5"/>
        <v/>
      </c>
      <c r="H9" t="str">
        <f t="shared" si="6"/>
        <v/>
      </c>
      <c r="I9">
        <f>I8+A8</f>
        <v>21</v>
      </c>
      <c r="J9">
        <f t="shared" si="8"/>
        <v>7</v>
      </c>
      <c r="K9">
        <v>1</v>
      </c>
      <c r="L9">
        <v>1</v>
      </c>
      <c r="M9">
        <f t="shared" ref="M9:M72" si="9">3*K9+6*L9</f>
        <v>9</v>
      </c>
      <c r="N9" s="1" t="s">
        <v>25</v>
      </c>
      <c r="O9">
        <v>1</v>
      </c>
      <c r="P9">
        <v>1</v>
      </c>
      <c r="Q9">
        <f t="shared" ref="Q9:Q72" si="10">3*O9+6*P9</f>
        <v>9</v>
      </c>
      <c r="R9" s="1" t="s">
        <v>25</v>
      </c>
    </row>
    <row r="10" spans="1:22" x14ac:dyDescent="0.35">
      <c r="A10">
        <f t="shared" si="7"/>
        <v>8</v>
      </c>
      <c r="B10">
        <f t="shared" si="0"/>
        <v>1</v>
      </c>
      <c r="C10">
        <f t="shared" si="1"/>
        <v>2</v>
      </c>
      <c r="D10">
        <f t="shared" si="2"/>
        <v>4</v>
      </c>
      <c r="E10" t="str">
        <f t="shared" si="3"/>
        <v/>
      </c>
      <c r="F10" t="str">
        <f t="shared" si="4"/>
        <v/>
      </c>
      <c r="G10" t="str">
        <f t="shared" si="5"/>
        <v/>
      </c>
      <c r="H10" t="str">
        <f t="shared" si="6"/>
        <v/>
      </c>
      <c r="I10">
        <f t="shared" ref="I10:I45" si="11">I9+A9</f>
        <v>28</v>
      </c>
      <c r="J10">
        <f t="shared" si="8"/>
        <v>8</v>
      </c>
      <c r="K10">
        <v>0</v>
      </c>
      <c r="L10">
        <v>2</v>
      </c>
      <c r="M10">
        <f t="shared" si="9"/>
        <v>12</v>
      </c>
      <c r="N10" s="1" t="s">
        <v>26</v>
      </c>
      <c r="O10">
        <v>0</v>
      </c>
      <c r="P10">
        <v>2</v>
      </c>
      <c r="Q10">
        <f t="shared" si="10"/>
        <v>12</v>
      </c>
      <c r="R10" s="1" t="s">
        <v>26</v>
      </c>
    </row>
    <row r="11" spans="1:22" x14ac:dyDescent="0.35">
      <c r="A11">
        <f t="shared" si="7"/>
        <v>9</v>
      </c>
      <c r="B11">
        <f t="shared" si="0"/>
        <v>1</v>
      </c>
      <c r="C11">
        <f t="shared" si="1"/>
        <v>2</v>
      </c>
      <c r="D11">
        <f t="shared" si="2"/>
        <v>4</v>
      </c>
      <c r="E11">
        <f t="shared" si="3"/>
        <v>1</v>
      </c>
      <c r="F11" t="str">
        <f t="shared" si="4"/>
        <v/>
      </c>
      <c r="G11" t="str">
        <f t="shared" si="5"/>
        <v/>
      </c>
      <c r="H11" t="str">
        <f t="shared" si="6"/>
        <v/>
      </c>
      <c r="I11">
        <f t="shared" si="11"/>
        <v>36</v>
      </c>
      <c r="J11">
        <f t="shared" si="8"/>
        <v>9</v>
      </c>
      <c r="K11">
        <v>3</v>
      </c>
      <c r="L11">
        <v>0</v>
      </c>
      <c r="M11">
        <f t="shared" si="9"/>
        <v>9</v>
      </c>
      <c r="N11" s="1" t="s">
        <v>27</v>
      </c>
      <c r="O11">
        <v>3</v>
      </c>
      <c r="P11">
        <v>0</v>
      </c>
      <c r="Q11">
        <f t="shared" si="10"/>
        <v>9</v>
      </c>
      <c r="R11" s="1" t="s">
        <v>27</v>
      </c>
    </row>
    <row r="12" spans="1:22" x14ac:dyDescent="0.35">
      <c r="A12">
        <f t="shared" si="7"/>
        <v>10</v>
      </c>
      <c r="B12">
        <f t="shared" si="0"/>
        <v>1</v>
      </c>
      <c r="C12">
        <f t="shared" si="1"/>
        <v>2</v>
      </c>
      <c r="D12">
        <f t="shared" si="2"/>
        <v>4</v>
      </c>
      <c r="E12">
        <f t="shared" si="3"/>
        <v>2</v>
      </c>
      <c r="F12" t="str">
        <f t="shared" si="4"/>
        <v/>
      </c>
      <c r="G12" t="str">
        <f t="shared" si="5"/>
        <v/>
      </c>
      <c r="H12" t="str">
        <f t="shared" si="6"/>
        <v/>
      </c>
      <c r="I12">
        <f t="shared" si="11"/>
        <v>45</v>
      </c>
      <c r="J12">
        <f t="shared" si="8"/>
        <v>10</v>
      </c>
      <c r="K12">
        <v>2</v>
      </c>
      <c r="L12">
        <v>1</v>
      </c>
      <c r="M12">
        <f t="shared" si="9"/>
        <v>12</v>
      </c>
      <c r="N12" s="1" t="s">
        <v>28</v>
      </c>
      <c r="O12">
        <v>2</v>
      </c>
      <c r="P12">
        <v>1</v>
      </c>
      <c r="Q12">
        <f t="shared" si="10"/>
        <v>12</v>
      </c>
      <c r="R12" s="1" t="s">
        <v>28</v>
      </c>
    </row>
    <row r="13" spans="1:22" x14ac:dyDescent="0.35">
      <c r="A13">
        <f t="shared" si="7"/>
        <v>11</v>
      </c>
      <c r="B13">
        <f t="shared" si="0"/>
        <v>1</v>
      </c>
      <c r="C13">
        <f t="shared" si="1"/>
        <v>2</v>
      </c>
      <c r="D13">
        <f t="shared" si="2"/>
        <v>4</v>
      </c>
      <c r="E13">
        <f t="shared" si="3"/>
        <v>3</v>
      </c>
      <c r="F13" t="str">
        <f t="shared" si="4"/>
        <v/>
      </c>
      <c r="G13" t="str">
        <f t="shared" si="5"/>
        <v/>
      </c>
      <c r="H13" t="str">
        <f t="shared" si="6"/>
        <v/>
      </c>
      <c r="I13">
        <f t="shared" si="11"/>
        <v>55</v>
      </c>
      <c r="J13">
        <f t="shared" si="8"/>
        <v>11</v>
      </c>
      <c r="K13">
        <v>1</v>
      </c>
      <c r="L13">
        <v>2</v>
      </c>
      <c r="M13">
        <f t="shared" si="9"/>
        <v>15</v>
      </c>
      <c r="N13" s="1" t="s">
        <v>29</v>
      </c>
      <c r="O13">
        <v>1</v>
      </c>
      <c r="P13">
        <v>2</v>
      </c>
      <c r="Q13">
        <f t="shared" si="10"/>
        <v>15</v>
      </c>
      <c r="R13" s="1" t="s">
        <v>29</v>
      </c>
    </row>
    <row r="14" spans="1:22" x14ac:dyDescent="0.35">
      <c r="A14">
        <f t="shared" si="7"/>
        <v>12</v>
      </c>
      <c r="B14">
        <f t="shared" si="0"/>
        <v>1</v>
      </c>
      <c r="C14">
        <f t="shared" si="1"/>
        <v>2</v>
      </c>
      <c r="D14">
        <f t="shared" si="2"/>
        <v>4</v>
      </c>
      <c r="E14">
        <f t="shared" si="3"/>
        <v>4</v>
      </c>
      <c r="F14" t="str">
        <f t="shared" si="4"/>
        <v/>
      </c>
      <c r="G14" t="str">
        <f t="shared" si="5"/>
        <v/>
      </c>
      <c r="H14" t="str">
        <f t="shared" si="6"/>
        <v/>
      </c>
      <c r="I14">
        <f t="shared" si="11"/>
        <v>66</v>
      </c>
      <c r="J14">
        <f t="shared" si="8"/>
        <v>12</v>
      </c>
      <c r="K14">
        <v>4</v>
      </c>
      <c r="L14">
        <v>0</v>
      </c>
      <c r="M14">
        <f t="shared" si="9"/>
        <v>12</v>
      </c>
      <c r="N14" s="1" t="s">
        <v>31</v>
      </c>
      <c r="O14">
        <v>0</v>
      </c>
      <c r="P14">
        <v>3</v>
      </c>
      <c r="Q14">
        <f t="shared" si="10"/>
        <v>18</v>
      </c>
      <c r="R14" s="1" t="s">
        <v>56</v>
      </c>
    </row>
    <row r="15" spans="1:22" x14ac:dyDescent="0.35">
      <c r="A15">
        <f t="shared" si="7"/>
        <v>13</v>
      </c>
      <c r="B15">
        <f t="shared" si="0"/>
        <v>1</v>
      </c>
      <c r="C15">
        <f t="shared" si="1"/>
        <v>2</v>
      </c>
      <c r="D15">
        <f t="shared" si="2"/>
        <v>4</v>
      </c>
      <c r="E15">
        <f t="shared" si="3"/>
        <v>5</v>
      </c>
      <c r="F15" t="str">
        <f t="shared" si="4"/>
        <v/>
      </c>
      <c r="G15" t="str">
        <f t="shared" si="5"/>
        <v/>
      </c>
      <c r="H15" t="str">
        <f t="shared" si="6"/>
        <v/>
      </c>
      <c r="I15">
        <f t="shared" si="11"/>
        <v>78</v>
      </c>
      <c r="J15">
        <f t="shared" si="8"/>
        <v>13</v>
      </c>
      <c r="K15">
        <v>3</v>
      </c>
      <c r="L15">
        <v>1</v>
      </c>
      <c r="M15">
        <f t="shared" si="9"/>
        <v>15</v>
      </c>
      <c r="N15" s="1" t="s">
        <v>30</v>
      </c>
      <c r="O15">
        <v>3</v>
      </c>
      <c r="P15">
        <v>1</v>
      </c>
      <c r="Q15">
        <f t="shared" si="10"/>
        <v>15</v>
      </c>
      <c r="R15" s="1" t="s">
        <v>30</v>
      </c>
    </row>
    <row r="16" spans="1:22" x14ac:dyDescent="0.35">
      <c r="A16">
        <f t="shared" si="7"/>
        <v>14</v>
      </c>
      <c r="B16">
        <f t="shared" si="0"/>
        <v>1</v>
      </c>
      <c r="C16">
        <f t="shared" si="1"/>
        <v>2</v>
      </c>
      <c r="D16">
        <f t="shared" si="2"/>
        <v>4</v>
      </c>
      <c r="E16">
        <f t="shared" si="3"/>
        <v>6</v>
      </c>
      <c r="F16" t="str">
        <f t="shared" si="4"/>
        <v/>
      </c>
      <c r="G16" t="str">
        <f t="shared" si="5"/>
        <v/>
      </c>
      <c r="H16" t="str">
        <f t="shared" si="6"/>
        <v/>
      </c>
      <c r="I16">
        <f t="shared" si="11"/>
        <v>91</v>
      </c>
      <c r="J16">
        <f t="shared" si="8"/>
        <v>14</v>
      </c>
      <c r="K16">
        <v>2</v>
      </c>
      <c r="L16">
        <v>2</v>
      </c>
      <c r="M16">
        <f t="shared" si="9"/>
        <v>18</v>
      </c>
      <c r="N16" s="1" t="s">
        <v>32</v>
      </c>
      <c r="O16">
        <v>2</v>
      </c>
      <c r="P16">
        <v>2</v>
      </c>
      <c r="Q16">
        <f t="shared" si="10"/>
        <v>18</v>
      </c>
      <c r="R16" s="1" t="s">
        <v>32</v>
      </c>
      <c r="U16">
        <v>12</v>
      </c>
    </row>
    <row r="17" spans="1:29" x14ac:dyDescent="0.35">
      <c r="A17">
        <f t="shared" si="7"/>
        <v>15</v>
      </c>
      <c r="B17">
        <f t="shared" si="0"/>
        <v>1</v>
      </c>
      <c r="C17">
        <f t="shared" si="1"/>
        <v>2</v>
      </c>
      <c r="D17">
        <f t="shared" si="2"/>
        <v>4</v>
      </c>
      <c r="E17">
        <f t="shared" si="3"/>
        <v>7</v>
      </c>
      <c r="F17" t="str">
        <f t="shared" si="4"/>
        <v/>
      </c>
      <c r="G17" t="str">
        <f t="shared" si="5"/>
        <v/>
      </c>
      <c r="H17" t="str">
        <f t="shared" si="6"/>
        <v/>
      </c>
      <c r="I17">
        <f t="shared" si="11"/>
        <v>105</v>
      </c>
      <c r="J17">
        <f t="shared" si="8"/>
        <v>15</v>
      </c>
      <c r="K17">
        <v>5</v>
      </c>
      <c r="L17">
        <v>0</v>
      </c>
      <c r="M17">
        <f t="shared" si="9"/>
        <v>15</v>
      </c>
      <c r="N17" s="1" t="s">
        <v>33</v>
      </c>
      <c r="O17">
        <v>1</v>
      </c>
      <c r="P17">
        <v>3</v>
      </c>
      <c r="Q17">
        <f t="shared" si="10"/>
        <v>21</v>
      </c>
      <c r="R17" s="1" t="s">
        <v>57</v>
      </c>
      <c r="U17">
        <v>13</v>
      </c>
      <c r="V17">
        <v>23</v>
      </c>
    </row>
    <row r="18" spans="1:29" x14ac:dyDescent="0.35">
      <c r="A18">
        <f t="shared" si="7"/>
        <v>16</v>
      </c>
      <c r="B18">
        <f t="shared" si="0"/>
        <v>1</v>
      </c>
      <c r="C18">
        <f t="shared" si="1"/>
        <v>2</v>
      </c>
      <c r="D18">
        <f t="shared" si="2"/>
        <v>4</v>
      </c>
      <c r="E18">
        <f t="shared" si="3"/>
        <v>8</v>
      </c>
      <c r="F18" t="str">
        <f t="shared" si="4"/>
        <v/>
      </c>
      <c r="G18" t="str">
        <f t="shared" si="5"/>
        <v/>
      </c>
      <c r="H18" t="str">
        <f t="shared" si="6"/>
        <v/>
      </c>
      <c r="I18">
        <f t="shared" si="11"/>
        <v>120</v>
      </c>
      <c r="J18">
        <f t="shared" si="8"/>
        <v>16</v>
      </c>
      <c r="K18">
        <v>4</v>
      </c>
      <c r="L18">
        <v>1</v>
      </c>
      <c r="M18">
        <f t="shared" si="9"/>
        <v>18</v>
      </c>
      <c r="N18" s="1" t="s">
        <v>59</v>
      </c>
      <c r="O18">
        <v>0</v>
      </c>
      <c r="P18">
        <v>4</v>
      </c>
      <c r="Q18">
        <f t="shared" si="10"/>
        <v>24</v>
      </c>
      <c r="R18" s="1" t="s">
        <v>58</v>
      </c>
      <c r="U18">
        <v>14</v>
      </c>
      <c r="V18">
        <v>24</v>
      </c>
      <c r="W18">
        <v>34</v>
      </c>
    </row>
    <row r="19" spans="1:29" x14ac:dyDescent="0.35">
      <c r="A19">
        <f t="shared" si="7"/>
        <v>17</v>
      </c>
      <c r="B19">
        <f t="shared" si="0"/>
        <v>1</v>
      </c>
      <c r="C19">
        <f t="shared" si="1"/>
        <v>2</v>
      </c>
      <c r="D19">
        <f t="shared" si="2"/>
        <v>4</v>
      </c>
      <c r="E19">
        <f t="shared" si="3"/>
        <v>8</v>
      </c>
      <c r="F19">
        <f t="shared" si="4"/>
        <v>1</v>
      </c>
      <c r="G19" t="str">
        <f t="shared" si="5"/>
        <v/>
      </c>
      <c r="H19" t="str">
        <f t="shared" si="6"/>
        <v/>
      </c>
      <c r="I19">
        <f t="shared" si="11"/>
        <v>136</v>
      </c>
      <c r="J19">
        <f t="shared" si="8"/>
        <v>17</v>
      </c>
      <c r="K19">
        <v>3</v>
      </c>
      <c r="L19">
        <v>2</v>
      </c>
      <c r="M19">
        <f t="shared" si="9"/>
        <v>21</v>
      </c>
      <c r="N19" s="1" t="s">
        <v>34</v>
      </c>
      <c r="O19">
        <v>3</v>
      </c>
      <c r="P19">
        <v>2</v>
      </c>
      <c r="Q19">
        <f t="shared" si="10"/>
        <v>21</v>
      </c>
      <c r="R19" s="1" t="s">
        <v>34</v>
      </c>
      <c r="U19">
        <v>15</v>
      </c>
      <c r="V19">
        <v>25</v>
      </c>
      <c r="W19">
        <v>35</v>
      </c>
      <c r="X19">
        <v>45</v>
      </c>
    </row>
    <row r="20" spans="1:29" x14ac:dyDescent="0.35">
      <c r="A20">
        <f t="shared" si="7"/>
        <v>18</v>
      </c>
      <c r="B20">
        <f t="shared" si="0"/>
        <v>1</v>
      </c>
      <c r="C20">
        <f t="shared" si="1"/>
        <v>2</v>
      </c>
      <c r="D20">
        <f t="shared" si="2"/>
        <v>4</v>
      </c>
      <c r="E20">
        <f t="shared" si="3"/>
        <v>8</v>
      </c>
      <c r="F20">
        <f t="shared" si="4"/>
        <v>2</v>
      </c>
      <c r="G20" t="str">
        <f t="shared" si="5"/>
        <v/>
      </c>
      <c r="H20" t="str">
        <f t="shared" si="6"/>
        <v/>
      </c>
      <c r="I20">
        <f t="shared" si="11"/>
        <v>153</v>
      </c>
      <c r="J20">
        <f t="shared" si="8"/>
        <v>18</v>
      </c>
      <c r="K20">
        <v>6</v>
      </c>
      <c r="L20">
        <v>0</v>
      </c>
      <c r="M20">
        <f t="shared" si="9"/>
        <v>18</v>
      </c>
      <c r="N20" s="1" t="s">
        <v>35</v>
      </c>
      <c r="O20">
        <v>2</v>
      </c>
      <c r="P20">
        <v>3</v>
      </c>
      <c r="Q20">
        <f t="shared" si="10"/>
        <v>24</v>
      </c>
      <c r="R20" s="1" t="s">
        <v>60</v>
      </c>
      <c r="U20">
        <v>16</v>
      </c>
      <c r="V20">
        <v>26</v>
      </c>
      <c r="W20">
        <v>36</v>
      </c>
      <c r="X20">
        <v>46</v>
      </c>
      <c r="Y20">
        <v>56</v>
      </c>
    </row>
    <row r="21" spans="1:29" x14ac:dyDescent="0.35">
      <c r="A21">
        <f t="shared" si="7"/>
        <v>19</v>
      </c>
      <c r="B21">
        <f t="shared" si="0"/>
        <v>1</v>
      </c>
      <c r="C21">
        <f t="shared" si="1"/>
        <v>2</v>
      </c>
      <c r="D21">
        <f t="shared" si="2"/>
        <v>4</v>
      </c>
      <c r="E21">
        <f t="shared" si="3"/>
        <v>8</v>
      </c>
      <c r="F21">
        <f t="shared" si="4"/>
        <v>3</v>
      </c>
      <c r="G21" t="str">
        <f t="shared" si="5"/>
        <v/>
      </c>
      <c r="H21" t="str">
        <f t="shared" si="6"/>
        <v/>
      </c>
      <c r="I21">
        <f t="shared" si="11"/>
        <v>171</v>
      </c>
      <c r="J21">
        <f t="shared" si="8"/>
        <v>19</v>
      </c>
      <c r="K21">
        <v>5</v>
      </c>
      <c r="L21">
        <v>1</v>
      </c>
      <c r="M21">
        <f t="shared" si="9"/>
        <v>21</v>
      </c>
      <c r="N21" s="1" t="s">
        <v>36</v>
      </c>
      <c r="O21">
        <v>1</v>
      </c>
      <c r="P21">
        <v>4</v>
      </c>
      <c r="Q21">
        <f t="shared" si="10"/>
        <v>27</v>
      </c>
      <c r="R21" s="1" t="s">
        <v>61</v>
      </c>
      <c r="U21">
        <v>17</v>
      </c>
      <c r="V21">
        <v>27</v>
      </c>
      <c r="W21">
        <v>37</v>
      </c>
      <c r="X21">
        <v>47</v>
      </c>
      <c r="Y21">
        <v>57</v>
      </c>
      <c r="Z21">
        <v>67</v>
      </c>
    </row>
    <row r="22" spans="1:29" x14ac:dyDescent="0.35">
      <c r="A22">
        <f t="shared" si="7"/>
        <v>20</v>
      </c>
      <c r="B22">
        <f t="shared" si="0"/>
        <v>1</v>
      </c>
      <c r="C22">
        <f t="shared" si="1"/>
        <v>2</v>
      </c>
      <c r="D22">
        <f t="shared" si="2"/>
        <v>4</v>
      </c>
      <c r="E22">
        <f t="shared" si="3"/>
        <v>8</v>
      </c>
      <c r="F22">
        <f t="shared" si="4"/>
        <v>4</v>
      </c>
      <c r="G22" t="str">
        <f t="shared" si="5"/>
        <v/>
      </c>
      <c r="H22" t="str">
        <f t="shared" si="6"/>
        <v/>
      </c>
      <c r="I22">
        <f t="shared" si="11"/>
        <v>190</v>
      </c>
      <c r="J22">
        <f t="shared" si="8"/>
        <v>20</v>
      </c>
      <c r="K22">
        <v>4</v>
      </c>
      <c r="L22">
        <v>2</v>
      </c>
      <c r="M22">
        <f t="shared" si="9"/>
        <v>24</v>
      </c>
      <c r="N22" s="1" t="s">
        <v>37</v>
      </c>
      <c r="O22">
        <v>0</v>
      </c>
      <c r="P22">
        <v>5</v>
      </c>
      <c r="Q22">
        <f t="shared" si="10"/>
        <v>30</v>
      </c>
      <c r="R22" s="1" t="s">
        <v>62</v>
      </c>
      <c r="U22">
        <v>18</v>
      </c>
      <c r="V22">
        <v>28</v>
      </c>
      <c r="W22">
        <v>38</v>
      </c>
      <c r="X22">
        <v>48</v>
      </c>
      <c r="Y22">
        <v>59</v>
      </c>
      <c r="Z22">
        <v>68</v>
      </c>
      <c r="AA22">
        <v>78</v>
      </c>
    </row>
    <row r="23" spans="1:29" x14ac:dyDescent="0.35">
      <c r="A23">
        <f t="shared" si="7"/>
        <v>21</v>
      </c>
      <c r="B23">
        <f t="shared" si="0"/>
        <v>1</v>
      </c>
      <c r="C23">
        <f t="shared" si="1"/>
        <v>2</v>
      </c>
      <c r="D23">
        <f t="shared" si="2"/>
        <v>4</v>
      </c>
      <c r="E23">
        <f t="shared" si="3"/>
        <v>8</v>
      </c>
      <c r="F23">
        <f t="shared" si="4"/>
        <v>5</v>
      </c>
      <c r="G23" t="str">
        <f t="shared" si="5"/>
        <v/>
      </c>
      <c r="H23" t="str">
        <f t="shared" si="6"/>
        <v/>
      </c>
      <c r="I23">
        <f t="shared" si="11"/>
        <v>210</v>
      </c>
      <c r="J23">
        <f t="shared" si="8"/>
        <v>21</v>
      </c>
      <c r="K23">
        <v>7</v>
      </c>
      <c r="L23">
        <v>0</v>
      </c>
      <c r="M23">
        <f t="shared" si="9"/>
        <v>21</v>
      </c>
      <c r="N23" s="1" t="s">
        <v>38</v>
      </c>
      <c r="O23">
        <v>3</v>
      </c>
      <c r="P23">
        <v>3</v>
      </c>
      <c r="Q23">
        <f t="shared" si="10"/>
        <v>27</v>
      </c>
      <c r="U23">
        <v>19</v>
      </c>
      <c r="V23">
        <v>29</v>
      </c>
      <c r="W23">
        <v>39</v>
      </c>
      <c r="X23">
        <v>49</v>
      </c>
      <c r="Y23">
        <v>59</v>
      </c>
      <c r="Z23">
        <v>69</v>
      </c>
      <c r="AA23">
        <v>79</v>
      </c>
      <c r="AB23">
        <v>89</v>
      </c>
    </row>
    <row r="24" spans="1:29" x14ac:dyDescent="0.35">
      <c r="A24">
        <f t="shared" si="7"/>
        <v>22</v>
      </c>
      <c r="B24">
        <f t="shared" si="0"/>
        <v>1</v>
      </c>
      <c r="C24">
        <f t="shared" si="1"/>
        <v>2</v>
      </c>
      <c r="D24">
        <f t="shared" si="2"/>
        <v>4</v>
      </c>
      <c r="E24">
        <f t="shared" si="3"/>
        <v>8</v>
      </c>
      <c r="F24">
        <f t="shared" si="4"/>
        <v>6</v>
      </c>
      <c r="G24" t="str">
        <f t="shared" si="5"/>
        <v/>
      </c>
      <c r="H24" t="str">
        <f t="shared" si="6"/>
        <v/>
      </c>
      <c r="I24">
        <f t="shared" si="11"/>
        <v>231</v>
      </c>
      <c r="J24">
        <f t="shared" si="8"/>
        <v>22</v>
      </c>
      <c r="K24">
        <v>6</v>
      </c>
      <c r="L24">
        <v>1</v>
      </c>
      <c r="M24">
        <f t="shared" si="9"/>
        <v>24</v>
      </c>
      <c r="N24" s="1" t="s">
        <v>39</v>
      </c>
      <c r="O24">
        <v>2</v>
      </c>
      <c r="P24">
        <v>4</v>
      </c>
      <c r="Q24">
        <f t="shared" si="10"/>
        <v>30</v>
      </c>
      <c r="U24">
        <v>110</v>
      </c>
      <c r="V24">
        <v>210</v>
      </c>
      <c r="W24">
        <v>310</v>
      </c>
      <c r="X24">
        <v>410</v>
      </c>
      <c r="Y24">
        <v>510</v>
      </c>
      <c r="Z24">
        <v>610</v>
      </c>
      <c r="AA24">
        <v>710</v>
      </c>
      <c r="AB24">
        <v>810</v>
      </c>
      <c r="AC24">
        <v>910</v>
      </c>
    </row>
    <row r="25" spans="1:29" x14ac:dyDescent="0.35">
      <c r="A25">
        <f t="shared" si="7"/>
        <v>23</v>
      </c>
      <c r="B25">
        <f t="shared" si="0"/>
        <v>1</v>
      </c>
      <c r="C25">
        <f t="shared" si="1"/>
        <v>2</v>
      </c>
      <c r="D25">
        <f t="shared" si="2"/>
        <v>4</v>
      </c>
      <c r="E25">
        <f t="shared" si="3"/>
        <v>8</v>
      </c>
      <c r="F25">
        <f t="shared" si="4"/>
        <v>7</v>
      </c>
      <c r="G25" t="str">
        <f t="shared" si="5"/>
        <v/>
      </c>
      <c r="H25" t="str">
        <f t="shared" si="6"/>
        <v/>
      </c>
      <c r="I25">
        <f t="shared" si="11"/>
        <v>253</v>
      </c>
      <c r="J25">
        <f t="shared" si="8"/>
        <v>23</v>
      </c>
      <c r="K25">
        <v>5</v>
      </c>
      <c r="L25">
        <v>2</v>
      </c>
      <c r="M25">
        <f t="shared" si="9"/>
        <v>27</v>
      </c>
      <c r="N25" s="1" t="s">
        <v>40</v>
      </c>
      <c r="O25">
        <v>1</v>
      </c>
      <c r="P25">
        <v>5</v>
      </c>
      <c r="Q25">
        <f t="shared" si="10"/>
        <v>33</v>
      </c>
    </row>
    <row r="26" spans="1:29" x14ac:dyDescent="0.35">
      <c r="A26">
        <f t="shared" si="7"/>
        <v>24</v>
      </c>
      <c r="B26">
        <f t="shared" si="0"/>
        <v>1</v>
      </c>
      <c r="C26">
        <f t="shared" si="1"/>
        <v>2</v>
      </c>
      <c r="D26">
        <f t="shared" si="2"/>
        <v>4</v>
      </c>
      <c r="E26">
        <f t="shared" si="3"/>
        <v>8</v>
      </c>
      <c r="F26">
        <f t="shared" si="4"/>
        <v>8</v>
      </c>
      <c r="G26" t="str">
        <f t="shared" si="5"/>
        <v/>
      </c>
      <c r="H26" t="str">
        <f t="shared" si="6"/>
        <v/>
      </c>
      <c r="I26">
        <f t="shared" si="11"/>
        <v>276</v>
      </c>
      <c r="J26">
        <f t="shared" si="8"/>
        <v>24</v>
      </c>
      <c r="K26">
        <v>8</v>
      </c>
      <c r="L26">
        <v>0</v>
      </c>
      <c r="M26">
        <f t="shared" si="9"/>
        <v>24</v>
      </c>
      <c r="N26" s="1" t="s">
        <v>41</v>
      </c>
      <c r="O26">
        <v>0</v>
      </c>
      <c r="P26">
        <v>6</v>
      </c>
      <c r="Q26">
        <f t="shared" si="10"/>
        <v>36</v>
      </c>
    </row>
    <row r="27" spans="1:29" x14ac:dyDescent="0.35">
      <c r="A27">
        <f t="shared" si="7"/>
        <v>25</v>
      </c>
      <c r="B27">
        <f t="shared" si="0"/>
        <v>1</v>
      </c>
      <c r="C27">
        <f t="shared" si="1"/>
        <v>2</v>
      </c>
      <c r="D27">
        <f t="shared" si="2"/>
        <v>4</v>
      </c>
      <c r="E27">
        <f t="shared" si="3"/>
        <v>8</v>
      </c>
      <c r="F27">
        <f t="shared" si="4"/>
        <v>9</v>
      </c>
      <c r="G27" t="str">
        <f t="shared" si="5"/>
        <v/>
      </c>
      <c r="H27" t="str">
        <f t="shared" si="6"/>
        <v/>
      </c>
      <c r="I27">
        <f t="shared" si="11"/>
        <v>300</v>
      </c>
      <c r="J27">
        <f t="shared" si="8"/>
        <v>25</v>
      </c>
      <c r="K27">
        <v>7</v>
      </c>
      <c r="L27">
        <v>1</v>
      </c>
      <c r="M27">
        <f t="shared" si="9"/>
        <v>27</v>
      </c>
      <c r="N27" s="1" t="s">
        <v>42</v>
      </c>
      <c r="O27">
        <v>3</v>
      </c>
      <c r="P27">
        <v>4</v>
      </c>
      <c r="Q27">
        <f t="shared" si="10"/>
        <v>33</v>
      </c>
    </row>
    <row r="28" spans="1:29" x14ac:dyDescent="0.35">
      <c r="A28">
        <f t="shared" si="7"/>
        <v>26</v>
      </c>
      <c r="B28">
        <f t="shared" si="0"/>
        <v>1</v>
      </c>
      <c r="C28">
        <f t="shared" si="1"/>
        <v>2</v>
      </c>
      <c r="D28">
        <f t="shared" si="2"/>
        <v>4</v>
      </c>
      <c r="E28">
        <f t="shared" si="3"/>
        <v>8</v>
      </c>
      <c r="F28">
        <f t="shared" si="4"/>
        <v>10</v>
      </c>
      <c r="G28" t="str">
        <f t="shared" si="5"/>
        <v/>
      </c>
      <c r="H28" t="str">
        <f t="shared" si="6"/>
        <v/>
      </c>
      <c r="I28">
        <f t="shared" si="11"/>
        <v>325</v>
      </c>
      <c r="J28">
        <f t="shared" si="8"/>
        <v>26</v>
      </c>
      <c r="K28">
        <v>6</v>
      </c>
      <c r="L28">
        <v>2</v>
      </c>
      <c r="M28">
        <f t="shared" si="9"/>
        <v>30</v>
      </c>
      <c r="N28" s="1" t="s">
        <v>43</v>
      </c>
      <c r="O28">
        <v>2</v>
      </c>
      <c r="P28">
        <v>5</v>
      </c>
      <c r="Q28">
        <f t="shared" si="10"/>
        <v>36</v>
      </c>
    </row>
    <row r="29" spans="1:29" x14ac:dyDescent="0.35">
      <c r="A29">
        <f t="shared" si="7"/>
        <v>27</v>
      </c>
      <c r="B29">
        <f t="shared" si="0"/>
        <v>1</v>
      </c>
      <c r="C29">
        <f t="shared" si="1"/>
        <v>2</v>
      </c>
      <c r="D29">
        <f t="shared" si="2"/>
        <v>4</v>
      </c>
      <c r="E29">
        <f t="shared" si="3"/>
        <v>8</v>
      </c>
      <c r="F29">
        <f t="shared" si="4"/>
        <v>11</v>
      </c>
      <c r="G29" t="str">
        <f t="shared" si="5"/>
        <v/>
      </c>
      <c r="H29" t="str">
        <f t="shared" si="6"/>
        <v/>
      </c>
      <c r="I29">
        <f t="shared" si="11"/>
        <v>351</v>
      </c>
      <c r="J29">
        <f t="shared" si="8"/>
        <v>27</v>
      </c>
      <c r="K29">
        <v>9</v>
      </c>
      <c r="L29">
        <v>0</v>
      </c>
      <c r="M29">
        <f t="shared" si="9"/>
        <v>27</v>
      </c>
      <c r="N29" s="1" t="s">
        <v>44</v>
      </c>
      <c r="O29">
        <v>1</v>
      </c>
      <c r="P29">
        <v>6</v>
      </c>
      <c r="Q29">
        <f t="shared" si="10"/>
        <v>39</v>
      </c>
    </row>
    <row r="30" spans="1:29" x14ac:dyDescent="0.35">
      <c r="A30">
        <f t="shared" si="7"/>
        <v>28</v>
      </c>
      <c r="B30">
        <f t="shared" si="0"/>
        <v>1</v>
      </c>
      <c r="C30">
        <f t="shared" si="1"/>
        <v>2</v>
      </c>
      <c r="D30">
        <f t="shared" si="2"/>
        <v>4</v>
      </c>
      <c r="E30">
        <f t="shared" si="3"/>
        <v>8</v>
      </c>
      <c r="F30">
        <f t="shared" si="4"/>
        <v>12</v>
      </c>
      <c r="G30" t="str">
        <f t="shared" si="5"/>
        <v/>
      </c>
      <c r="H30" t="str">
        <f t="shared" si="6"/>
        <v/>
      </c>
      <c r="I30">
        <f t="shared" si="11"/>
        <v>378</v>
      </c>
      <c r="J30">
        <f t="shared" si="8"/>
        <v>28</v>
      </c>
      <c r="K30">
        <v>8</v>
      </c>
      <c r="L30">
        <v>1</v>
      </c>
      <c r="M30">
        <f t="shared" si="9"/>
        <v>30</v>
      </c>
      <c r="N30" s="1" t="s">
        <v>45</v>
      </c>
      <c r="O30">
        <v>0</v>
      </c>
      <c r="P30">
        <v>7</v>
      </c>
      <c r="Q30">
        <f t="shared" si="10"/>
        <v>42</v>
      </c>
    </row>
    <row r="31" spans="1:29" x14ac:dyDescent="0.35">
      <c r="A31">
        <f t="shared" si="7"/>
        <v>29</v>
      </c>
      <c r="B31">
        <f t="shared" si="0"/>
        <v>1</v>
      </c>
      <c r="C31">
        <f t="shared" si="1"/>
        <v>2</v>
      </c>
      <c r="D31">
        <f t="shared" si="2"/>
        <v>4</v>
      </c>
      <c r="E31">
        <f t="shared" si="3"/>
        <v>8</v>
      </c>
      <c r="F31">
        <f t="shared" si="4"/>
        <v>13</v>
      </c>
      <c r="G31" t="str">
        <f t="shared" si="5"/>
        <v/>
      </c>
      <c r="H31" t="str">
        <f t="shared" si="6"/>
        <v/>
      </c>
      <c r="I31">
        <f t="shared" si="11"/>
        <v>406</v>
      </c>
      <c r="J31">
        <f t="shared" si="8"/>
        <v>29</v>
      </c>
      <c r="K31">
        <v>7</v>
      </c>
      <c r="L31">
        <v>2</v>
      </c>
      <c r="M31">
        <f t="shared" si="9"/>
        <v>33</v>
      </c>
      <c r="N31" s="1" t="s">
        <v>46</v>
      </c>
      <c r="O31">
        <v>3</v>
      </c>
      <c r="P31">
        <v>5</v>
      </c>
      <c r="Q31">
        <f t="shared" si="10"/>
        <v>39</v>
      </c>
    </row>
    <row r="32" spans="1:29" x14ac:dyDescent="0.35">
      <c r="A32">
        <f t="shared" si="7"/>
        <v>30</v>
      </c>
      <c r="B32">
        <f t="shared" si="0"/>
        <v>1</v>
      </c>
      <c r="C32">
        <f t="shared" si="1"/>
        <v>2</v>
      </c>
      <c r="D32">
        <f t="shared" si="2"/>
        <v>4</v>
      </c>
      <c r="E32">
        <f t="shared" si="3"/>
        <v>8</v>
      </c>
      <c r="F32">
        <f t="shared" si="4"/>
        <v>14</v>
      </c>
      <c r="G32" t="str">
        <f t="shared" si="5"/>
        <v/>
      </c>
      <c r="H32" t="str">
        <f t="shared" si="6"/>
        <v/>
      </c>
      <c r="I32">
        <f t="shared" si="11"/>
        <v>435</v>
      </c>
      <c r="J32">
        <f t="shared" si="8"/>
        <v>30</v>
      </c>
      <c r="K32">
        <v>10</v>
      </c>
      <c r="L32">
        <v>0</v>
      </c>
      <c r="M32">
        <f t="shared" si="9"/>
        <v>30</v>
      </c>
      <c r="N32" s="1" t="s">
        <v>47</v>
      </c>
      <c r="O32">
        <v>2</v>
      </c>
      <c r="P32">
        <v>6</v>
      </c>
      <c r="Q32">
        <f t="shared" si="10"/>
        <v>42</v>
      </c>
    </row>
    <row r="33" spans="1:17" x14ac:dyDescent="0.35">
      <c r="A33">
        <f t="shared" si="7"/>
        <v>31</v>
      </c>
      <c r="B33">
        <f t="shared" si="0"/>
        <v>1</v>
      </c>
      <c r="C33">
        <f t="shared" si="1"/>
        <v>2</v>
      </c>
      <c r="D33">
        <f t="shared" si="2"/>
        <v>4</v>
      </c>
      <c r="E33">
        <f t="shared" si="3"/>
        <v>8</v>
      </c>
      <c r="F33">
        <f t="shared" si="4"/>
        <v>15</v>
      </c>
      <c r="G33" t="str">
        <f t="shared" si="5"/>
        <v/>
      </c>
      <c r="H33" t="str">
        <f t="shared" si="6"/>
        <v/>
      </c>
      <c r="I33">
        <f t="shared" si="11"/>
        <v>465</v>
      </c>
      <c r="J33">
        <f t="shared" si="8"/>
        <v>31</v>
      </c>
      <c r="K33">
        <v>9</v>
      </c>
      <c r="L33">
        <v>1</v>
      </c>
      <c r="M33">
        <f t="shared" si="9"/>
        <v>33</v>
      </c>
      <c r="N33" s="1" t="s">
        <v>48</v>
      </c>
      <c r="O33">
        <v>1</v>
      </c>
      <c r="P33">
        <v>7</v>
      </c>
      <c r="Q33">
        <f t="shared" si="10"/>
        <v>45</v>
      </c>
    </row>
    <row r="34" spans="1:17" x14ac:dyDescent="0.35">
      <c r="A34">
        <f t="shared" si="7"/>
        <v>32</v>
      </c>
      <c r="B34">
        <f t="shared" si="0"/>
        <v>1</v>
      </c>
      <c r="C34">
        <f t="shared" si="1"/>
        <v>2</v>
      </c>
      <c r="D34">
        <f t="shared" si="2"/>
        <v>4</v>
      </c>
      <c r="E34">
        <f t="shared" si="3"/>
        <v>8</v>
      </c>
      <c r="F34">
        <f t="shared" si="4"/>
        <v>16</v>
      </c>
      <c r="G34" t="str">
        <f t="shared" si="5"/>
        <v/>
      </c>
      <c r="H34" t="str">
        <f t="shared" si="6"/>
        <v/>
      </c>
      <c r="I34">
        <f t="shared" si="11"/>
        <v>496</v>
      </c>
      <c r="J34">
        <f t="shared" si="8"/>
        <v>32</v>
      </c>
      <c r="K34">
        <v>8</v>
      </c>
      <c r="L34">
        <v>2</v>
      </c>
      <c r="M34">
        <f t="shared" si="9"/>
        <v>36</v>
      </c>
      <c r="N34" s="1" t="s">
        <v>49</v>
      </c>
      <c r="O34">
        <v>0</v>
      </c>
      <c r="P34">
        <v>8</v>
      </c>
      <c r="Q34">
        <f t="shared" si="10"/>
        <v>48</v>
      </c>
    </row>
    <row r="35" spans="1:17" x14ac:dyDescent="0.35">
      <c r="A35">
        <f t="shared" si="7"/>
        <v>33</v>
      </c>
      <c r="B35">
        <f t="shared" ref="B35:B66" si="12">IF($A35&gt;1,MIN($A35-1,1),"")</f>
        <v>1</v>
      </c>
      <c r="C35">
        <f t="shared" ref="C35:C66" si="13">IF($A35&gt;2,MIN($A35-2,2),"")</f>
        <v>2</v>
      </c>
      <c r="D35">
        <f t="shared" ref="D35:D66" si="14">IF($A35&gt;4,MIN($A35-4,4),"")</f>
        <v>4</v>
      </c>
      <c r="E35">
        <f t="shared" ref="E35:E66" si="15">IF($A35&gt;8,MIN($A35-8,8),"")</f>
        <v>8</v>
      </c>
      <c r="F35">
        <f t="shared" ref="F35:F66" si="16">IF($A35&gt;16,MIN($A35-16,16),"")</f>
        <v>16</v>
      </c>
      <c r="G35">
        <f t="shared" ref="G35:G66" si="17">IF($A35&gt;32,MIN($A35-32,32),"")</f>
        <v>1</v>
      </c>
      <c r="H35" t="str">
        <f t="shared" ref="H35:H66" si="18">IF($A35&gt;64,MIN($A35-64,64),"")</f>
        <v/>
      </c>
      <c r="I35">
        <f t="shared" si="11"/>
        <v>528</v>
      </c>
      <c r="J35">
        <f t="shared" si="8"/>
        <v>33</v>
      </c>
      <c r="K35">
        <v>11</v>
      </c>
      <c r="L35">
        <v>0</v>
      </c>
      <c r="M35">
        <f t="shared" si="9"/>
        <v>33</v>
      </c>
      <c r="N35" s="1" t="s">
        <v>50</v>
      </c>
      <c r="O35">
        <v>3</v>
      </c>
      <c r="P35">
        <v>6</v>
      </c>
      <c r="Q35">
        <f t="shared" si="10"/>
        <v>45</v>
      </c>
    </row>
    <row r="36" spans="1:17" x14ac:dyDescent="0.35">
      <c r="A36">
        <f t="shared" si="7"/>
        <v>34</v>
      </c>
      <c r="B36">
        <f t="shared" si="12"/>
        <v>1</v>
      </c>
      <c r="C36">
        <f t="shared" si="13"/>
        <v>2</v>
      </c>
      <c r="D36">
        <f t="shared" si="14"/>
        <v>4</v>
      </c>
      <c r="E36">
        <f t="shared" si="15"/>
        <v>8</v>
      </c>
      <c r="F36">
        <f t="shared" si="16"/>
        <v>16</v>
      </c>
      <c r="G36">
        <f t="shared" si="17"/>
        <v>2</v>
      </c>
      <c r="H36" t="str">
        <f t="shared" si="18"/>
        <v/>
      </c>
      <c r="I36">
        <f t="shared" si="11"/>
        <v>561</v>
      </c>
      <c r="J36">
        <f t="shared" si="8"/>
        <v>34</v>
      </c>
      <c r="K36">
        <v>10</v>
      </c>
      <c r="L36">
        <v>1</v>
      </c>
      <c r="M36">
        <f t="shared" si="9"/>
        <v>36</v>
      </c>
      <c r="N36" s="1" t="s">
        <v>51</v>
      </c>
      <c r="O36">
        <v>2</v>
      </c>
      <c r="P36">
        <v>7</v>
      </c>
      <c r="Q36">
        <f t="shared" si="10"/>
        <v>48</v>
      </c>
    </row>
    <row r="37" spans="1:17" x14ac:dyDescent="0.35">
      <c r="A37">
        <f t="shared" ref="A37:A68" si="19">A36+1</f>
        <v>35</v>
      </c>
      <c r="B37">
        <f t="shared" si="12"/>
        <v>1</v>
      </c>
      <c r="C37">
        <f t="shared" si="13"/>
        <v>2</v>
      </c>
      <c r="D37">
        <f t="shared" si="14"/>
        <v>4</v>
      </c>
      <c r="E37">
        <f t="shared" si="15"/>
        <v>8</v>
      </c>
      <c r="F37">
        <f t="shared" si="16"/>
        <v>16</v>
      </c>
      <c r="G37">
        <f t="shared" si="17"/>
        <v>3</v>
      </c>
      <c r="H37" t="str">
        <f t="shared" si="18"/>
        <v/>
      </c>
      <c r="I37">
        <f t="shared" si="11"/>
        <v>595</v>
      </c>
      <c r="J37">
        <f t="shared" si="8"/>
        <v>35</v>
      </c>
      <c r="K37">
        <v>9</v>
      </c>
      <c r="L37">
        <v>2</v>
      </c>
      <c r="M37">
        <f t="shared" si="9"/>
        <v>39</v>
      </c>
      <c r="N37" s="1" t="s">
        <v>52</v>
      </c>
      <c r="O37">
        <v>1</v>
      </c>
      <c r="P37">
        <v>8</v>
      </c>
      <c r="Q37">
        <f t="shared" si="10"/>
        <v>51</v>
      </c>
    </row>
    <row r="38" spans="1:17" x14ac:dyDescent="0.35">
      <c r="A38">
        <f t="shared" si="19"/>
        <v>36</v>
      </c>
      <c r="B38">
        <f t="shared" si="12"/>
        <v>1</v>
      </c>
      <c r="C38">
        <f t="shared" si="13"/>
        <v>2</v>
      </c>
      <c r="D38">
        <f t="shared" si="14"/>
        <v>4</v>
      </c>
      <c r="E38">
        <f t="shared" si="15"/>
        <v>8</v>
      </c>
      <c r="F38">
        <f t="shared" si="16"/>
        <v>16</v>
      </c>
      <c r="G38">
        <f t="shared" si="17"/>
        <v>4</v>
      </c>
      <c r="H38" t="str">
        <f t="shared" si="18"/>
        <v/>
      </c>
      <c r="I38">
        <f t="shared" si="11"/>
        <v>630</v>
      </c>
      <c r="J38">
        <f t="shared" si="8"/>
        <v>36</v>
      </c>
      <c r="K38">
        <v>12</v>
      </c>
      <c r="L38">
        <v>0</v>
      </c>
      <c r="M38">
        <f t="shared" si="9"/>
        <v>36</v>
      </c>
      <c r="N38" s="1" t="s">
        <v>53</v>
      </c>
      <c r="O38">
        <v>0</v>
      </c>
      <c r="P38">
        <v>9</v>
      </c>
      <c r="Q38">
        <f t="shared" si="10"/>
        <v>54</v>
      </c>
    </row>
    <row r="39" spans="1:17" x14ac:dyDescent="0.35">
      <c r="A39">
        <f t="shared" si="19"/>
        <v>37</v>
      </c>
      <c r="B39">
        <f t="shared" si="12"/>
        <v>1</v>
      </c>
      <c r="C39">
        <f t="shared" si="13"/>
        <v>2</v>
      </c>
      <c r="D39">
        <f t="shared" si="14"/>
        <v>4</v>
      </c>
      <c r="E39">
        <f t="shared" si="15"/>
        <v>8</v>
      </c>
      <c r="F39">
        <f t="shared" si="16"/>
        <v>16</v>
      </c>
      <c r="G39">
        <f t="shared" si="17"/>
        <v>5</v>
      </c>
      <c r="H39" t="str">
        <f t="shared" si="18"/>
        <v/>
      </c>
      <c r="I39">
        <f t="shared" si="11"/>
        <v>666</v>
      </c>
      <c r="J39">
        <f t="shared" si="8"/>
        <v>37</v>
      </c>
      <c r="K39">
        <v>11</v>
      </c>
      <c r="L39">
        <v>1</v>
      </c>
      <c r="M39">
        <f t="shared" si="9"/>
        <v>39</v>
      </c>
      <c r="N39" s="1" t="s">
        <v>54</v>
      </c>
      <c r="O39">
        <v>3</v>
      </c>
      <c r="P39">
        <v>7</v>
      </c>
      <c r="Q39">
        <f t="shared" si="10"/>
        <v>51</v>
      </c>
    </row>
    <row r="40" spans="1:17" x14ac:dyDescent="0.35">
      <c r="A40">
        <f t="shared" si="19"/>
        <v>38</v>
      </c>
      <c r="B40">
        <f t="shared" si="12"/>
        <v>1</v>
      </c>
      <c r="C40">
        <f t="shared" si="13"/>
        <v>2</v>
      </c>
      <c r="D40">
        <f t="shared" si="14"/>
        <v>4</v>
      </c>
      <c r="E40">
        <f t="shared" si="15"/>
        <v>8</v>
      </c>
      <c r="F40">
        <f t="shared" si="16"/>
        <v>16</v>
      </c>
      <c r="G40">
        <f t="shared" si="17"/>
        <v>6</v>
      </c>
      <c r="H40" t="str">
        <f t="shared" si="18"/>
        <v/>
      </c>
      <c r="I40">
        <f t="shared" si="11"/>
        <v>703</v>
      </c>
      <c r="J40">
        <f t="shared" ref="J40:J65" si="20">K40*3+L40*4</f>
        <v>38</v>
      </c>
      <c r="K40">
        <v>10</v>
      </c>
      <c r="L40">
        <v>2</v>
      </c>
      <c r="M40">
        <f t="shared" si="9"/>
        <v>42</v>
      </c>
      <c r="N40" s="1" t="s">
        <v>55</v>
      </c>
      <c r="O40">
        <v>2</v>
      </c>
      <c r="P40">
        <v>8</v>
      </c>
      <c r="Q40">
        <f t="shared" si="10"/>
        <v>54</v>
      </c>
    </row>
    <row r="41" spans="1:17" x14ac:dyDescent="0.35">
      <c r="A41">
        <f t="shared" si="19"/>
        <v>39</v>
      </c>
      <c r="B41">
        <f t="shared" si="12"/>
        <v>1</v>
      </c>
      <c r="C41">
        <f t="shared" si="13"/>
        <v>2</v>
      </c>
      <c r="D41">
        <f t="shared" si="14"/>
        <v>4</v>
      </c>
      <c r="E41">
        <f t="shared" si="15"/>
        <v>8</v>
      </c>
      <c r="F41">
        <f t="shared" si="16"/>
        <v>16</v>
      </c>
      <c r="G41">
        <f t="shared" si="17"/>
        <v>7</v>
      </c>
      <c r="H41" t="str">
        <f t="shared" si="18"/>
        <v/>
      </c>
      <c r="I41">
        <f t="shared" si="11"/>
        <v>741</v>
      </c>
      <c r="J41">
        <f t="shared" si="20"/>
        <v>39</v>
      </c>
      <c r="K41">
        <v>13</v>
      </c>
      <c r="L41">
        <v>0</v>
      </c>
      <c r="M41">
        <f t="shared" si="9"/>
        <v>39</v>
      </c>
      <c r="O41">
        <v>1</v>
      </c>
      <c r="P41">
        <v>9</v>
      </c>
      <c r="Q41">
        <f t="shared" si="10"/>
        <v>57</v>
      </c>
    </row>
    <row r="42" spans="1:17" x14ac:dyDescent="0.35">
      <c r="A42">
        <f t="shared" si="19"/>
        <v>40</v>
      </c>
      <c r="B42">
        <f t="shared" si="12"/>
        <v>1</v>
      </c>
      <c r="C42">
        <f t="shared" si="13"/>
        <v>2</v>
      </c>
      <c r="D42">
        <f t="shared" si="14"/>
        <v>4</v>
      </c>
      <c r="E42">
        <f t="shared" si="15"/>
        <v>8</v>
      </c>
      <c r="F42">
        <f t="shared" si="16"/>
        <v>16</v>
      </c>
      <c r="G42">
        <f t="shared" si="17"/>
        <v>8</v>
      </c>
      <c r="H42" t="str">
        <f t="shared" si="18"/>
        <v/>
      </c>
      <c r="I42">
        <f t="shared" si="11"/>
        <v>780</v>
      </c>
      <c r="J42">
        <f t="shared" si="20"/>
        <v>40</v>
      </c>
      <c r="K42">
        <v>12</v>
      </c>
      <c r="L42">
        <v>1</v>
      </c>
      <c r="M42">
        <f t="shared" si="9"/>
        <v>42</v>
      </c>
      <c r="O42">
        <v>0</v>
      </c>
      <c r="P42">
        <v>10</v>
      </c>
      <c r="Q42">
        <f t="shared" si="10"/>
        <v>60</v>
      </c>
    </row>
    <row r="43" spans="1:17" x14ac:dyDescent="0.35">
      <c r="A43">
        <f t="shared" si="19"/>
        <v>41</v>
      </c>
      <c r="B43">
        <f t="shared" si="12"/>
        <v>1</v>
      </c>
      <c r="C43">
        <f t="shared" si="13"/>
        <v>2</v>
      </c>
      <c r="D43">
        <f t="shared" si="14"/>
        <v>4</v>
      </c>
      <c r="E43">
        <f t="shared" si="15"/>
        <v>8</v>
      </c>
      <c r="F43">
        <f t="shared" si="16"/>
        <v>16</v>
      </c>
      <c r="G43">
        <f t="shared" si="17"/>
        <v>9</v>
      </c>
      <c r="H43" t="str">
        <f t="shared" si="18"/>
        <v/>
      </c>
      <c r="I43">
        <f t="shared" si="11"/>
        <v>820</v>
      </c>
      <c r="J43">
        <f t="shared" si="20"/>
        <v>41</v>
      </c>
      <c r="K43">
        <v>11</v>
      </c>
      <c r="L43">
        <v>2</v>
      </c>
      <c r="M43">
        <f t="shared" si="9"/>
        <v>45</v>
      </c>
      <c r="O43">
        <v>3</v>
      </c>
      <c r="P43">
        <v>8</v>
      </c>
      <c r="Q43">
        <f t="shared" si="10"/>
        <v>57</v>
      </c>
    </row>
    <row r="44" spans="1:17" x14ac:dyDescent="0.35">
      <c r="A44">
        <f t="shared" si="19"/>
        <v>42</v>
      </c>
      <c r="B44">
        <f t="shared" si="12"/>
        <v>1</v>
      </c>
      <c r="C44">
        <f t="shared" si="13"/>
        <v>2</v>
      </c>
      <c r="D44">
        <f t="shared" si="14"/>
        <v>4</v>
      </c>
      <c r="E44">
        <f t="shared" si="15"/>
        <v>8</v>
      </c>
      <c r="F44">
        <f t="shared" si="16"/>
        <v>16</v>
      </c>
      <c r="G44">
        <f t="shared" si="17"/>
        <v>10</v>
      </c>
      <c r="H44" t="str">
        <f t="shared" si="18"/>
        <v/>
      </c>
      <c r="I44">
        <f t="shared" si="11"/>
        <v>861</v>
      </c>
      <c r="J44">
        <f t="shared" si="20"/>
        <v>42</v>
      </c>
      <c r="K44">
        <v>14</v>
      </c>
      <c r="L44">
        <v>0</v>
      </c>
      <c r="M44">
        <f t="shared" si="9"/>
        <v>42</v>
      </c>
      <c r="O44">
        <v>2</v>
      </c>
      <c r="P44">
        <v>9</v>
      </c>
      <c r="Q44">
        <f t="shared" si="10"/>
        <v>60</v>
      </c>
    </row>
    <row r="45" spans="1:17" x14ac:dyDescent="0.35">
      <c r="A45">
        <f t="shared" si="19"/>
        <v>43</v>
      </c>
      <c r="B45">
        <f t="shared" si="12"/>
        <v>1</v>
      </c>
      <c r="C45">
        <f t="shared" si="13"/>
        <v>2</v>
      </c>
      <c r="D45">
        <f t="shared" si="14"/>
        <v>4</v>
      </c>
      <c r="E45">
        <f t="shared" si="15"/>
        <v>8</v>
      </c>
      <c r="F45">
        <f t="shared" si="16"/>
        <v>16</v>
      </c>
      <c r="G45">
        <f t="shared" si="17"/>
        <v>11</v>
      </c>
      <c r="H45" t="str">
        <f t="shared" si="18"/>
        <v/>
      </c>
      <c r="I45">
        <f t="shared" si="11"/>
        <v>903</v>
      </c>
      <c r="J45">
        <f t="shared" si="20"/>
        <v>43</v>
      </c>
      <c r="K45">
        <v>13</v>
      </c>
      <c r="L45">
        <v>1</v>
      </c>
      <c r="M45">
        <f t="shared" si="9"/>
        <v>45</v>
      </c>
      <c r="O45">
        <v>1</v>
      </c>
      <c r="P45">
        <v>10</v>
      </c>
      <c r="Q45">
        <f t="shared" si="10"/>
        <v>63</v>
      </c>
    </row>
    <row r="46" spans="1:17" x14ac:dyDescent="0.35">
      <c r="A46">
        <f t="shared" si="19"/>
        <v>44</v>
      </c>
      <c r="B46">
        <f t="shared" si="12"/>
        <v>1</v>
      </c>
      <c r="C46">
        <f t="shared" si="13"/>
        <v>2</v>
      </c>
      <c r="D46">
        <f t="shared" si="14"/>
        <v>4</v>
      </c>
      <c r="E46">
        <f t="shared" si="15"/>
        <v>8</v>
      </c>
      <c r="F46">
        <f t="shared" si="16"/>
        <v>16</v>
      </c>
      <c r="G46">
        <f t="shared" si="17"/>
        <v>12</v>
      </c>
      <c r="H46" t="str">
        <f t="shared" si="18"/>
        <v/>
      </c>
      <c r="J46">
        <f t="shared" si="20"/>
        <v>44</v>
      </c>
      <c r="K46">
        <v>12</v>
      </c>
      <c r="L46">
        <v>2</v>
      </c>
      <c r="M46">
        <f t="shared" si="9"/>
        <v>48</v>
      </c>
      <c r="O46">
        <v>0</v>
      </c>
      <c r="P46">
        <v>11</v>
      </c>
      <c r="Q46">
        <f t="shared" si="10"/>
        <v>66</v>
      </c>
    </row>
    <row r="47" spans="1:17" x14ac:dyDescent="0.35">
      <c r="A47">
        <f t="shared" si="19"/>
        <v>45</v>
      </c>
      <c r="B47">
        <f t="shared" si="12"/>
        <v>1</v>
      </c>
      <c r="C47">
        <f t="shared" si="13"/>
        <v>2</v>
      </c>
      <c r="D47">
        <f t="shared" si="14"/>
        <v>4</v>
      </c>
      <c r="E47">
        <f t="shared" si="15"/>
        <v>8</v>
      </c>
      <c r="F47">
        <f t="shared" si="16"/>
        <v>16</v>
      </c>
      <c r="G47">
        <f t="shared" si="17"/>
        <v>13</v>
      </c>
      <c r="H47" t="str">
        <f t="shared" si="18"/>
        <v/>
      </c>
      <c r="J47">
        <f t="shared" si="20"/>
        <v>45</v>
      </c>
      <c r="K47">
        <v>15</v>
      </c>
      <c r="L47">
        <v>0</v>
      </c>
      <c r="M47">
        <f t="shared" si="9"/>
        <v>45</v>
      </c>
      <c r="O47">
        <v>3</v>
      </c>
      <c r="P47">
        <v>9</v>
      </c>
      <c r="Q47">
        <f t="shared" si="10"/>
        <v>63</v>
      </c>
    </row>
    <row r="48" spans="1:17" x14ac:dyDescent="0.35">
      <c r="A48">
        <f t="shared" si="19"/>
        <v>46</v>
      </c>
      <c r="B48">
        <f t="shared" si="12"/>
        <v>1</v>
      </c>
      <c r="C48">
        <f t="shared" si="13"/>
        <v>2</v>
      </c>
      <c r="D48">
        <f t="shared" si="14"/>
        <v>4</v>
      </c>
      <c r="E48">
        <f t="shared" si="15"/>
        <v>8</v>
      </c>
      <c r="F48">
        <f t="shared" si="16"/>
        <v>16</v>
      </c>
      <c r="G48">
        <f t="shared" si="17"/>
        <v>14</v>
      </c>
      <c r="H48" t="str">
        <f t="shared" si="18"/>
        <v/>
      </c>
      <c r="J48">
        <f t="shared" si="20"/>
        <v>46</v>
      </c>
      <c r="K48">
        <v>14</v>
      </c>
      <c r="L48">
        <v>1</v>
      </c>
      <c r="M48">
        <f t="shared" si="9"/>
        <v>48</v>
      </c>
      <c r="O48">
        <v>2</v>
      </c>
      <c r="P48">
        <v>10</v>
      </c>
      <c r="Q48">
        <f t="shared" si="10"/>
        <v>66</v>
      </c>
    </row>
    <row r="49" spans="1:17" x14ac:dyDescent="0.35">
      <c r="A49">
        <f t="shared" si="19"/>
        <v>47</v>
      </c>
      <c r="B49">
        <f t="shared" si="12"/>
        <v>1</v>
      </c>
      <c r="C49">
        <f t="shared" si="13"/>
        <v>2</v>
      </c>
      <c r="D49">
        <f t="shared" si="14"/>
        <v>4</v>
      </c>
      <c r="E49">
        <f t="shared" si="15"/>
        <v>8</v>
      </c>
      <c r="F49">
        <f t="shared" si="16"/>
        <v>16</v>
      </c>
      <c r="G49">
        <f t="shared" si="17"/>
        <v>15</v>
      </c>
      <c r="H49" t="str">
        <f t="shared" si="18"/>
        <v/>
      </c>
      <c r="J49">
        <f t="shared" si="20"/>
        <v>47</v>
      </c>
      <c r="K49">
        <v>13</v>
      </c>
      <c r="L49">
        <v>2</v>
      </c>
      <c r="M49">
        <f t="shared" si="9"/>
        <v>51</v>
      </c>
      <c r="O49">
        <v>1</v>
      </c>
      <c r="P49">
        <v>11</v>
      </c>
      <c r="Q49">
        <f t="shared" si="10"/>
        <v>69</v>
      </c>
    </row>
    <row r="50" spans="1:17" x14ac:dyDescent="0.35">
      <c r="A50">
        <f t="shared" si="19"/>
        <v>48</v>
      </c>
      <c r="B50">
        <f t="shared" si="12"/>
        <v>1</v>
      </c>
      <c r="C50">
        <f t="shared" si="13"/>
        <v>2</v>
      </c>
      <c r="D50">
        <f t="shared" si="14"/>
        <v>4</v>
      </c>
      <c r="E50">
        <f t="shared" si="15"/>
        <v>8</v>
      </c>
      <c r="F50">
        <f t="shared" si="16"/>
        <v>16</v>
      </c>
      <c r="G50">
        <f t="shared" si="17"/>
        <v>16</v>
      </c>
      <c r="H50" t="str">
        <f t="shared" si="18"/>
        <v/>
      </c>
      <c r="J50">
        <f t="shared" si="20"/>
        <v>48</v>
      </c>
      <c r="K50">
        <v>16</v>
      </c>
      <c r="L50">
        <v>0</v>
      </c>
      <c r="M50">
        <f t="shared" si="9"/>
        <v>48</v>
      </c>
      <c r="O50">
        <v>0</v>
      </c>
      <c r="P50">
        <v>12</v>
      </c>
      <c r="Q50">
        <f t="shared" si="10"/>
        <v>72</v>
      </c>
    </row>
    <row r="51" spans="1:17" x14ac:dyDescent="0.35">
      <c r="A51">
        <f t="shared" si="19"/>
        <v>49</v>
      </c>
      <c r="B51">
        <f t="shared" si="12"/>
        <v>1</v>
      </c>
      <c r="C51">
        <f t="shared" si="13"/>
        <v>2</v>
      </c>
      <c r="D51">
        <f t="shared" si="14"/>
        <v>4</v>
      </c>
      <c r="E51">
        <f t="shared" si="15"/>
        <v>8</v>
      </c>
      <c r="F51">
        <f t="shared" si="16"/>
        <v>16</v>
      </c>
      <c r="G51">
        <f t="shared" si="17"/>
        <v>17</v>
      </c>
      <c r="H51" t="str">
        <f t="shared" si="18"/>
        <v/>
      </c>
      <c r="J51">
        <f t="shared" si="20"/>
        <v>49</v>
      </c>
      <c r="K51">
        <v>15</v>
      </c>
      <c r="L51">
        <v>1</v>
      </c>
      <c r="M51">
        <f t="shared" si="9"/>
        <v>51</v>
      </c>
      <c r="O51">
        <v>3</v>
      </c>
      <c r="P51">
        <v>10</v>
      </c>
      <c r="Q51">
        <f t="shared" si="10"/>
        <v>69</v>
      </c>
    </row>
    <row r="52" spans="1:17" x14ac:dyDescent="0.35">
      <c r="A52">
        <f t="shared" si="19"/>
        <v>50</v>
      </c>
      <c r="B52">
        <f t="shared" si="12"/>
        <v>1</v>
      </c>
      <c r="C52">
        <f t="shared" si="13"/>
        <v>2</v>
      </c>
      <c r="D52">
        <f t="shared" si="14"/>
        <v>4</v>
      </c>
      <c r="E52">
        <f t="shared" si="15"/>
        <v>8</v>
      </c>
      <c r="F52">
        <f t="shared" si="16"/>
        <v>16</v>
      </c>
      <c r="G52">
        <f t="shared" si="17"/>
        <v>18</v>
      </c>
      <c r="H52" t="str">
        <f t="shared" si="18"/>
        <v/>
      </c>
      <c r="J52">
        <f t="shared" si="20"/>
        <v>50</v>
      </c>
      <c r="K52">
        <v>14</v>
      </c>
      <c r="L52">
        <v>2</v>
      </c>
      <c r="M52">
        <f t="shared" si="9"/>
        <v>54</v>
      </c>
      <c r="O52">
        <v>2</v>
      </c>
      <c r="P52">
        <v>11</v>
      </c>
      <c r="Q52">
        <f t="shared" si="10"/>
        <v>72</v>
      </c>
    </row>
    <row r="53" spans="1:17" x14ac:dyDescent="0.35">
      <c r="A53">
        <f t="shared" si="19"/>
        <v>51</v>
      </c>
      <c r="B53">
        <f t="shared" si="12"/>
        <v>1</v>
      </c>
      <c r="C53">
        <f t="shared" si="13"/>
        <v>2</v>
      </c>
      <c r="D53">
        <f t="shared" si="14"/>
        <v>4</v>
      </c>
      <c r="E53">
        <f t="shared" si="15"/>
        <v>8</v>
      </c>
      <c r="F53">
        <f t="shared" si="16"/>
        <v>16</v>
      </c>
      <c r="G53">
        <f t="shared" si="17"/>
        <v>19</v>
      </c>
      <c r="H53" t="str">
        <f t="shared" si="18"/>
        <v/>
      </c>
      <c r="J53">
        <f t="shared" si="20"/>
        <v>51</v>
      </c>
      <c r="K53">
        <v>17</v>
      </c>
      <c r="L53">
        <v>0</v>
      </c>
      <c r="M53">
        <f t="shared" si="9"/>
        <v>51</v>
      </c>
      <c r="O53">
        <v>1</v>
      </c>
      <c r="P53">
        <v>12</v>
      </c>
      <c r="Q53">
        <f t="shared" si="10"/>
        <v>75</v>
      </c>
    </row>
    <row r="54" spans="1:17" x14ac:dyDescent="0.35">
      <c r="A54">
        <f t="shared" si="19"/>
        <v>52</v>
      </c>
      <c r="B54">
        <f t="shared" si="12"/>
        <v>1</v>
      </c>
      <c r="C54">
        <f t="shared" si="13"/>
        <v>2</v>
      </c>
      <c r="D54">
        <f t="shared" si="14"/>
        <v>4</v>
      </c>
      <c r="E54">
        <f t="shared" si="15"/>
        <v>8</v>
      </c>
      <c r="F54">
        <f t="shared" si="16"/>
        <v>16</v>
      </c>
      <c r="G54">
        <f t="shared" si="17"/>
        <v>20</v>
      </c>
      <c r="H54" t="str">
        <f t="shared" si="18"/>
        <v/>
      </c>
      <c r="J54">
        <f t="shared" si="20"/>
        <v>52</v>
      </c>
      <c r="K54">
        <v>16</v>
      </c>
      <c r="L54">
        <v>1</v>
      </c>
      <c r="M54">
        <f t="shared" si="9"/>
        <v>54</v>
      </c>
      <c r="O54">
        <v>0</v>
      </c>
      <c r="P54">
        <v>13</v>
      </c>
      <c r="Q54">
        <f t="shared" si="10"/>
        <v>78</v>
      </c>
    </row>
    <row r="55" spans="1:17" x14ac:dyDescent="0.35">
      <c r="A55">
        <f t="shared" si="19"/>
        <v>53</v>
      </c>
      <c r="B55">
        <f t="shared" si="12"/>
        <v>1</v>
      </c>
      <c r="C55">
        <f t="shared" si="13"/>
        <v>2</v>
      </c>
      <c r="D55">
        <f t="shared" si="14"/>
        <v>4</v>
      </c>
      <c r="E55">
        <f t="shared" si="15"/>
        <v>8</v>
      </c>
      <c r="F55">
        <f t="shared" si="16"/>
        <v>16</v>
      </c>
      <c r="G55">
        <f t="shared" si="17"/>
        <v>21</v>
      </c>
      <c r="H55" t="str">
        <f t="shared" si="18"/>
        <v/>
      </c>
      <c r="J55">
        <f t="shared" si="20"/>
        <v>53</v>
      </c>
      <c r="K55">
        <v>15</v>
      </c>
      <c r="L55">
        <v>2</v>
      </c>
      <c r="M55">
        <f t="shared" si="9"/>
        <v>57</v>
      </c>
      <c r="O55">
        <v>3</v>
      </c>
      <c r="P55">
        <v>11</v>
      </c>
      <c r="Q55">
        <f t="shared" si="10"/>
        <v>75</v>
      </c>
    </row>
    <row r="56" spans="1:17" x14ac:dyDescent="0.35">
      <c r="A56">
        <f t="shared" si="19"/>
        <v>54</v>
      </c>
      <c r="B56">
        <f t="shared" si="12"/>
        <v>1</v>
      </c>
      <c r="C56">
        <f t="shared" si="13"/>
        <v>2</v>
      </c>
      <c r="D56">
        <f t="shared" si="14"/>
        <v>4</v>
      </c>
      <c r="E56">
        <f t="shared" si="15"/>
        <v>8</v>
      </c>
      <c r="F56">
        <f t="shared" si="16"/>
        <v>16</v>
      </c>
      <c r="G56">
        <f t="shared" si="17"/>
        <v>22</v>
      </c>
      <c r="H56" t="str">
        <f t="shared" si="18"/>
        <v/>
      </c>
      <c r="J56">
        <f t="shared" si="20"/>
        <v>54</v>
      </c>
      <c r="K56">
        <v>18</v>
      </c>
      <c r="L56">
        <v>0</v>
      </c>
      <c r="M56">
        <f t="shared" si="9"/>
        <v>54</v>
      </c>
      <c r="O56">
        <v>2</v>
      </c>
      <c r="P56">
        <v>12</v>
      </c>
      <c r="Q56">
        <f t="shared" si="10"/>
        <v>78</v>
      </c>
    </row>
    <row r="57" spans="1:17" x14ac:dyDescent="0.35">
      <c r="A57">
        <f t="shared" si="19"/>
        <v>55</v>
      </c>
      <c r="B57">
        <f t="shared" si="12"/>
        <v>1</v>
      </c>
      <c r="C57">
        <f t="shared" si="13"/>
        <v>2</v>
      </c>
      <c r="D57">
        <f t="shared" si="14"/>
        <v>4</v>
      </c>
      <c r="E57">
        <f t="shared" si="15"/>
        <v>8</v>
      </c>
      <c r="F57">
        <f t="shared" si="16"/>
        <v>16</v>
      </c>
      <c r="G57">
        <f t="shared" si="17"/>
        <v>23</v>
      </c>
      <c r="H57" t="str">
        <f t="shared" si="18"/>
        <v/>
      </c>
      <c r="J57">
        <f t="shared" si="20"/>
        <v>55</v>
      </c>
      <c r="K57">
        <v>17</v>
      </c>
      <c r="L57">
        <v>1</v>
      </c>
      <c r="M57">
        <f t="shared" si="9"/>
        <v>57</v>
      </c>
      <c r="O57">
        <v>1</v>
      </c>
      <c r="P57">
        <v>13</v>
      </c>
      <c r="Q57">
        <f t="shared" si="10"/>
        <v>81</v>
      </c>
    </row>
    <row r="58" spans="1:17" x14ac:dyDescent="0.35">
      <c r="A58">
        <f t="shared" si="19"/>
        <v>56</v>
      </c>
      <c r="B58">
        <f t="shared" si="12"/>
        <v>1</v>
      </c>
      <c r="C58">
        <f t="shared" si="13"/>
        <v>2</v>
      </c>
      <c r="D58">
        <f t="shared" si="14"/>
        <v>4</v>
      </c>
      <c r="E58">
        <f t="shared" si="15"/>
        <v>8</v>
      </c>
      <c r="F58">
        <f t="shared" si="16"/>
        <v>16</v>
      </c>
      <c r="G58">
        <f t="shared" si="17"/>
        <v>24</v>
      </c>
      <c r="H58" t="str">
        <f t="shared" si="18"/>
        <v/>
      </c>
      <c r="J58">
        <f t="shared" si="20"/>
        <v>56</v>
      </c>
      <c r="K58">
        <v>16</v>
      </c>
      <c r="L58">
        <v>2</v>
      </c>
      <c r="M58">
        <f t="shared" si="9"/>
        <v>60</v>
      </c>
      <c r="O58">
        <v>0</v>
      </c>
      <c r="P58">
        <v>14</v>
      </c>
      <c r="Q58">
        <f t="shared" si="10"/>
        <v>84</v>
      </c>
    </row>
    <row r="59" spans="1:17" x14ac:dyDescent="0.35">
      <c r="A59">
        <f t="shared" si="19"/>
        <v>57</v>
      </c>
      <c r="B59">
        <f t="shared" si="12"/>
        <v>1</v>
      </c>
      <c r="C59">
        <f t="shared" si="13"/>
        <v>2</v>
      </c>
      <c r="D59">
        <f t="shared" si="14"/>
        <v>4</v>
      </c>
      <c r="E59">
        <f t="shared" si="15"/>
        <v>8</v>
      </c>
      <c r="F59">
        <f t="shared" si="16"/>
        <v>16</v>
      </c>
      <c r="G59">
        <f t="shared" si="17"/>
        <v>25</v>
      </c>
      <c r="H59" t="str">
        <f t="shared" si="18"/>
        <v/>
      </c>
      <c r="J59">
        <f t="shared" si="20"/>
        <v>57</v>
      </c>
      <c r="K59">
        <v>19</v>
      </c>
      <c r="L59">
        <v>0</v>
      </c>
      <c r="M59">
        <f t="shared" si="9"/>
        <v>57</v>
      </c>
      <c r="O59">
        <v>3</v>
      </c>
      <c r="P59">
        <v>12</v>
      </c>
      <c r="Q59">
        <f t="shared" si="10"/>
        <v>81</v>
      </c>
    </row>
    <row r="60" spans="1:17" x14ac:dyDescent="0.35">
      <c r="A60">
        <f t="shared" si="19"/>
        <v>58</v>
      </c>
      <c r="B60">
        <f t="shared" si="12"/>
        <v>1</v>
      </c>
      <c r="C60">
        <f t="shared" si="13"/>
        <v>2</v>
      </c>
      <c r="D60">
        <f t="shared" si="14"/>
        <v>4</v>
      </c>
      <c r="E60">
        <f t="shared" si="15"/>
        <v>8</v>
      </c>
      <c r="F60">
        <f t="shared" si="16"/>
        <v>16</v>
      </c>
      <c r="G60">
        <f t="shared" si="17"/>
        <v>26</v>
      </c>
      <c r="H60" t="str">
        <f t="shared" si="18"/>
        <v/>
      </c>
      <c r="J60">
        <f t="shared" si="20"/>
        <v>58</v>
      </c>
      <c r="K60">
        <v>18</v>
      </c>
      <c r="L60">
        <v>1</v>
      </c>
      <c r="M60">
        <f t="shared" si="9"/>
        <v>60</v>
      </c>
      <c r="O60">
        <v>2</v>
      </c>
      <c r="P60">
        <v>13</v>
      </c>
      <c r="Q60">
        <f t="shared" si="10"/>
        <v>84</v>
      </c>
    </row>
    <row r="61" spans="1:17" x14ac:dyDescent="0.35">
      <c r="A61">
        <f t="shared" si="19"/>
        <v>59</v>
      </c>
      <c r="B61">
        <f t="shared" si="12"/>
        <v>1</v>
      </c>
      <c r="C61">
        <f t="shared" si="13"/>
        <v>2</v>
      </c>
      <c r="D61">
        <f t="shared" si="14"/>
        <v>4</v>
      </c>
      <c r="E61">
        <f t="shared" si="15"/>
        <v>8</v>
      </c>
      <c r="F61">
        <f t="shared" si="16"/>
        <v>16</v>
      </c>
      <c r="G61">
        <f t="shared" si="17"/>
        <v>27</v>
      </c>
      <c r="H61" t="str">
        <f t="shared" si="18"/>
        <v/>
      </c>
      <c r="J61">
        <f t="shared" si="20"/>
        <v>59</v>
      </c>
      <c r="K61">
        <v>17</v>
      </c>
      <c r="L61">
        <v>2</v>
      </c>
      <c r="M61">
        <f t="shared" si="9"/>
        <v>63</v>
      </c>
      <c r="O61">
        <v>1</v>
      </c>
      <c r="P61">
        <v>14</v>
      </c>
      <c r="Q61">
        <f t="shared" si="10"/>
        <v>87</v>
      </c>
    </row>
    <row r="62" spans="1:17" x14ac:dyDescent="0.35">
      <c r="A62">
        <f t="shared" si="19"/>
        <v>60</v>
      </c>
      <c r="B62">
        <f t="shared" si="12"/>
        <v>1</v>
      </c>
      <c r="C62">
        <f t="shared" si="13"/>
        <v>2</v>
      </c>
      <c r="D62">
        <f t="shared" si="14"/>
        <v>4</v>
      </c>
      <c r="E62">
        <f t="shared" si="15"/>
        <v>8</v>
      </c>
      <c r="F62">
        <f t="shared" si="16"/>
        <v>16</v>
      </c>
      <c r="G62">
        <f t="shared" si="17"/>
        <v>28</v>
      </c>
      <c r="H62" t="str">
        <f t="shared" si="18"/>
        <v/>
      </c>
      <c r="J62">
        <f t="shared" si="20"/>
        <v>60</v>
      </c>
      <c r="K62">
        <v>20</v>
      </c>
      <c r="L62">
        <v>0</v>
      </c>
      <c r="M62">
        <f t="shared" si="9"/>
        <v>60</v>
      </c>
      <c r="O62">
        <v>0</v>
      </c>
      <c r="P62">
        <v>15</v>
      </c>
      <c r="Q62">
        <f t="shared" si="10"/>
        <v>90</v>
      </c>
    </row>
    <row r="63" spans="1:17" x14ac:dyDescent="0.35">
      <c r="A63">
        <f t="shared" si="19"/>
        <v>61</v>
      </c>
      <c r="B63">
        <f t="shared" si="12"/>
        <v>1</v>
      </c>
      <c r="C63">
        <f t="shared" si="13"/>
        <v>2</v>
      </c>
      <c r="D63">
        <f t="shared" si="14"/>
        <v>4</v>
      </c>
      <c r="E63">
        <f t="shared" si="15"/>
        <v>8</v>
      </c>
      <c r="F63">
        <f t="shared" si="16"/>
        <v>16</v>
      </c>
      <c r="G63">
        <f t="shared" si="17"/>
        <v>29</v>
      </c>
      <c r="H63" t="str">
        <f t="shared" si="18"/>
        <v/>
      </c>
      <c r="J63">
        <f t="shared" si="20"/>
        <v>61</v>
      </c>
      <c r="K63">
        <v>19</v>
      </c>
      <c r="L63">
        <v>1</v>
      </c>
      <c r="M63">
        <f t="shared" si="9"/>
        <v>63</v>
      </c>
      <c r="O63">
        <v>3</v>
      </c>
      <c r="P63">
        <v>13</v>
      </c>
      <c r="Q63">
        <f t="shared" si="10"/>
        <v>87</v>
      </c>
    </row>
    <row r="64" spans="1:17" x14ac:dyDescent="0.35">
      <c r="A64">
        <f t="shared" si="19"/>
        <v>62</v>
      </c>
      <c r="B64">
        <f t="shared" si="12"/>
        <v>1</v>
      </c>
      <c r="C64">
        <f t="shared" si="13"/>
        <v>2</v>
      </c>
      <c r="D64">
        <f t="shared" si="14"/>
        <v>4</v>
      </c>
      <c r="E64">
        <f t="shared" si="15"/>
        <v>8</v>
      </c>
      <c r="F64">
        <f t="shared" si="16"/>
        <v>16</v>
      </c>
      <c r="G64">
        <f t="shared" si="17"/>
        <v>30</v>
      </c>
      <c r="H64" t="str">
        <f t="shared" si="18"/>
        <v/>
      </c>
      <c r="J64">
        <f t="shared" si="20"/>
        <v>62</v>
      </c>
      <c r="K64">
        <v>18</v>
      </c>
      <c r="L64">
        <v>2</v>
      </c>
      <c r="M64">
        <f t="shared" si="9"/>
        <v>66</v>
      </c>
      <c r="O64">
        <v>2</v>
      </c>
      <c r="P64">
        <v>14</v>
      </c>
      <c r="Q64">
        <f t="shared" si="10"/>
        <v>90</v>
      </c>
    </row>
    <row r="65" spans="1:17" x14ac:dyDescent="0.35">
      <c r="A65">
        <f t="shared" si="19"/>
        <v>63</v>
      </c>
      <c r="B65">
        <f t="shared" si="12"/>
        <v>1</v>
      </c>
      <c r="C65">
        <f t="shared" si="13"/>
        <v>2</v>
      </c>
      <c r="D65">
        <f t="shared" si="14"/>
        <v>4</v>
      </c>
      <c r="E65">
        <f t="shared" si="15"/>
        <v>8</v>
      </c>
      <c r="F65">
        <f t="shared" si="16"/>
        <v>16</v>
      </c>
      <c r="G65">
        <f t="shared" si="17"/>
        <v>31</v>
      </c>
      <c r="H65" t="str">
        <f t="shared" si="18"/>
        <v/>
      </c>
      <c r="J65">
        <f t="shared" si="20"/>
        <v>63</v>
      </c>
      <c r="K65">
        <v>21</v>
      </c>
      <c r="L65">
        <v>0</v>
      </c>
      <c r="M65">
        <f t="shared" si="9"/>
        <v>63</v>
      </c>
      <c r="O65">
        <v>1</v>
      </c>
      <c r="P65">
        <v>15</v>
      </c>
      <c r="Q65">
        <f t="shared" si="10"/>
        <v>93</v>
      </c>
    </row>
    <row r="66" spans="1:17" x14ac:dyDescent="0.35">
      <c r="A66">
        <f t="shared" si="19"/>
        <v>64</v>
      </c>
      <c r="B66">
        <f t="shared" si="12"/>
        <v>1</v>
      </c>
      <c r="C66">
        <f t="shared" si="13"/>
        <v>2</v>
      </c>
      <c r="D66">
        <f t="shared" si="14"/>
        <v>4</v>
      </c>
      <c r="E66">
        <f t="shared" si="15"/>
        <v>8</v>
      </c>
      <c r="F66">
        <f t="shared" si="16"/>
        <v>16</v>
      </c>
      <c r="G66">
        <f t="shared" si="17"/>
        <v>32</v>
      </c>
      <c r="H66" t="str">
        <f t="shared" si="18"/>
        <v/>
      </c>
      <c r="J66">
        <f t="shared" ref="J66:J97" si="21">K66*3+L66*4</f>
        <v>64</v>
      </c>
      <c r="K66">
        <v>20</v>
      </c>
      <c r="L66">
        <v>1</v>
      </c>
      <c r="M66">
        <f t="shared" si="9"/>
        <v>66</v>
      </c>
      <c r="O66">
        <v>0</v>
      </c>
      <c r="P66">
        <v>16</v>
      </c>
      <c r="Q66">
        <f t="shared" si="10"/>
        <v>96</v>
      </c>
    </row>
    <row r="67" spans="1:17" x14ac:dyDescent="0.35">
      <c r="A67">
        <f t="shared" si="19"/>
        <v>65</v>
      </c>
      <c r="B67">
        <f t="shared" ref="B67:B98" si="22">IF($A67&gt;1,MIN($A67-1,1),"")</f>
        <v>1</v>
      </c>
      <c r="C67">
        <f t="shared" ref="C67:C98" si="23">IF($A67&gt;2,MIN($A67-2,2),"")</f>
        <v>2</v>
      </c>
      <c r="D67">
        <f t="shared" ref="D67:D98" si="24">IF($A67&gt;4,MIN($A67-4,4),"")</f>
        <v>4</v>
      </c>
      <c r="E67">
        <f t="shared" ref="E67:E98" si="25">IF($A67&gt;8,MIN($A67-8,8),"")</f>
        <v>8</v>
      </c>
      <c r="F67">
        <f t="shared" ref="F67:F98" si="26">IF($A67&gt;16,MIN($A67-16,16),"")</f>
        <v>16</v>
      </c>
      <c r="G67">
        <f t="shared" ref="G67:G98" si="27">IF($A67&gt;32,MIN($A67-32,32),"")</f>
        <v>32</v>
      </c>
      <c r="H67">
        <f t="shared" ref="H67:H98" si="28">IF($A67&gt;64,MIN($A67-64,64),"")</f>
        <v>1</v>
      </c>
      <c r="J67">
        <f t="shared" si="21"/>
        <v>65</v>
      </c>
      <c r="K67">
        <v>19</v>
      </c>
      <c r="L67">
        <v>2</v>
      </c>
      <c r="M67">
        <f t="shared" si="9"/>
        <v>69</v>
      </c>
      <c r="O67">
        <v>3</v>
      </c>
      <c r="P67">
        <f>P63+1</f>
        <v>14</v>
      </c>
      <c r="Q67">
        <f t="shared" si="10"/>
        <v>93</v>
      </c>
    </row>
    <row r="68" spans="1:17" x14ac:dyDescent="0.35">
      <c r="A68">
        <f t="shared" si="19"/>
        <v>66</v>
      </c>
      <c r="B68">
        <f t="shared" si="22"/>
        <v>1</v>
      </c>
      <c r="C68">
        <f t="shared" si="23"/>
        <v>2</v>
      </c>
      <c r="D68">
        <f t="shared" si="24"/>
        <v>4</v>
      </c>
      <c r="E68">
        <f t="shared" si="25"/>
        <v>8</v>
      </c>
      <c r="F68">
        <f t="shared" si="26"/>
        <v>16</v>
      </c>
      <c r="G68">
        <f t="shared" si="27"/>
        <v>32</v>
      </c>
      <c r="H68">
        <f t="shared" si="28"/>
        <v>2</v>
      </c>
      <c r="J68">
        <f t="shared" si="21"/>
        <v>66</v>
      </c>
      <c r="K68">
        <v>22</v>
      </c>
      <c r="L68">
        <v>0</v>
      </c>
      <c r="M68">
        <f t="shared" si="9"/>
        <v>66</v>
      </c>
      <c r="O68">
        <v>2</v>
      </c>
      <c r="P68">
        <f t="shared" ref="P68:P69" si="29">P64+1</f>
        <v>15</v>
      </c>
      <c r="Q68">
        <f t="shared" si="10"/>
        <v>96</v>
      </c>
    </row>
    <row r="69" spans="1:17" x14ac:dyDescent="0.35">
      <c r="A69">
        <f t="shared" ref="A69:A100" si="30">A68+1</f>
        <v>67</v>
      </c>
      <c r="B69">
        <f t="shared" si="22"/>
        <v>1</v>
      </c>
      <c r="C69">
        <f t="shared" si="23"/>
        <v>2</v>
      </c>
      <c r="D69">
        <f t="shared" si="24"/>
        <v>4</v>
      </c>
      <c r="E69">
        <f t="shared" si="25"/>
        <v>8</v>
      </c>
      <c r="F69">
        <f t="shared" si="26"/>
        <v>16</v>
      </c>
      <c r="G69">
        <f t="shared" si="27"/>
        <v>32</v>
      </c>
      <c r="H69">
        <f t="shared" si="28"/>
        <v>3</v>
      </c>
      <c r="J69">
        <f t="shared" si="21"/>
        <v>67</v>
      </c>
      <c r="K69">
        <v>21</v>
      </c>
      <c r="L69">
        <v>1</v>
      </c>
      <c r="M69">
        <f t="shared" si="9"/>
        <v>69</v>
      </c>
      <c r="O69">
        <v>1</v>
      </c>
      <c r="P69">
        <f t="shared" si="29"/>
        <v>16</v>
      </c>
      <c r="Q69">
        <f t="shared" si="10"/>
        <v>99</v>
      </c>
    </row>
    <row r="70" spans="1:17" x14ac:dyDescent="0.35">
      <c r="A70">
        <f t="shared" si="30"/>
        <v>68</v>
      </c>
      <c r="B70">
        <f t="shared" si="22"/>
        <v>1</v>
      </c>
      <c r="C70">
        <f t="shared" si="23"/>
        <v>2</v>
      </c>
      <c r="D70">
        <f t="shared" si="24"/>
        <v>4</v>
      </c>
      <c r="E70">
        <f t="shared" si="25"/>
        <v>8</v>
      </c>
      <c r="F70">
        <f t="shared" si="26"/>
        <v>16</v>
      </c>
      <c r="G70">
        <f t="shared" si="27"/>
        <v>32</v>
      </c>
      <c r="H70">
        <f t="shared" si="28"/>
        <v>4</v>
      </c>
      <c r="J70">
        <f t="shared" si="21"/>
        <v>68</v>
      </c>
      <c r="K70">
        <v>20</v>
      </c>
      <c r="L70">
        <v>2</v>
      </c>
      <c r="M70">
        <f t="shared" si="9"/>
        <v>72</v>
      </c>
      <c r="O70">
        <v>0</v>
      </c>
      <c r="P70">
        <f>P66+1</f>
        <v>17</v>
      </c>
      <c r="Q70">
        <f t="shared" si="10"/>
        <v>102</v>
      </c>
    </row>
    <row r="71" spans="1:17" x14ac:dyDescent="0.35">
      <c r="A71">
        <f t="shared" si="30"/>
        <v>69</v>
      </c>
      <c r="B71">
        <f t="shared" si="22"/>
        <v>1</v>
      </c>
      <c r="C71">
        <f t="shared" si="23"/>
        <v>2</v>
      </c>
      <c r="D71">
        <f t="shared" si="24"/>
        <v>4</v>
      </c>
      <c r="E71">
        <f t="shared" si="25"/>
        <v>8</v>
      </c>
      <c r="F71">
        <f t="shared" si="26"/>
        <v>16</v>
      </c>
      <c r="G71">
        <f t="shared" si="27"/>
        <v>32</v>
      </c>
      <c r="H71">
        <f t="shared" si="28"/>
        <v>5</v>
      </c>
      <c r="J71">
        <f t="shared" si="21"/>
        <v>69</v>
      </c>
      <c r="K71">
        <f>K68+1</f>
        <v>23</v>
      </c>
      <c r="L71">
        <v>0</v>
      </c>
      <c r="M71">
        <f t="shared" si="9"/>
        <v>69</v>
      </c>
      <c r="O71">
        <v>3</v>
      </c>
      <c r="P71">
        <f t="shared" ref="P71:P130" si="31">P67+1</f>
        <v>15</v>
      </c>
      <c r="Q71">
        <f t="shared" si="10"/>
        <v>99</v>
      </c>
    </row>
    <row r="72" spans="1:17" x14ac:dyDescent="0.35">
      <c r="A72">
        <f t="shared" si="30"/>
        <v>70</v>
      </c>
      <c r="B72">
        <f t="shared" si="22"/>
        <v>1</v>
      </c>
      <c r="C72">
        <f t="shared" si="23"/>
        <v>2</v>
      </c>
      <c r="D72">
        <f t="shared" si="24"/>
        <v>4</v>
      </c>
      <c r="E72">
        <f t="shared" si="25"/>
        <v>8</v>
      </c>
      <c r="F72">
        <f t="shared" si="26"/>
        <v>16</v>
      </c>
      <c r="G72">
        <f t="shared" si="27"/>
        <v>32</v>
      </c>
      <c r="H72">
        <f t="shared" si="28"/>
        <v>6</v>
      </c>
      <c r="J72">
        <f t="shared" si="21"/>
        <v>70</v>
      </c>
      <c r="K72">
        <f t="shared" ref="K72:K130" si="32">K69+1</f>
        <v>22</v>
      </c>
      <c r="L72">
        <v>1</v>
      </c>
      <c r="M72">
        <f t="shared" si="9"/>
        <v>72</v>
      </c>
      <c r="O72">
        <v>2</v>
      </c>
      <c r="P72">
        <f t="shared" si="31"/>
        <v>16</v>
      </c>
      <c r="Q72">
        <f t="shared" si="10"/>
        <v>102</v>
      </c>
    </row>
    <row r="73" spans="1:17" x14ac:dyDescent="0.35">
      <c r="A73">
        <f t="shared" si="30"/>
        <v>71</v>
      </c>
      <c r="B73">
        <f t="shared" si="22"/>
        <v>1</v>
      </c>
      <c r="C73">
        <f t="shared" si="23"/>
        <v>2</v>
      </c>
      <c r="D73">
        <f t="shared" si="24"/>
        <v>4</v>
      </c>
      <c r="E73">
        <f t="shared" si="25"/>
        <v>8</v>
      </c>
      <c r="F73">
        <f t="shared" si="26"/>
        <v>16</v>
      </c>
      <c r="G73">
        <f t="shared" si="27"/>
        <v>32</v>
      </c>
      <c r="H73">
        <f t="shared" si="28"/>
        <v>7</v>
      </c>
      <c r="J73">
        <f t="shared" si="21"/>
        <v>71</v>
      </c>
      <c r="K73">
        <f t="shared" si="32"/>
        <v>21</v>
      </c>
      <c r="L73">
        <v>2</v>
      </c>
      <c r="M73">
        <f t="shared" ref="M73:M130" si="33">3*K73+6*L73</f>
        <v>75</v>
      </c>
      <c r="O73">
        <v>1</v>
      </c>
      <c r="P73">
        <f t="shared" si="31"/>
        <v>17</v>
      </c>
      <c r="Q73">
        <f t="shared" ref="Q73:Q130" si="34">3*O73+6*P73</f>
        <v>105</v>
      </c>
    </row>
    <row r="74" spans="1:17" x14ac:dyDescent="0.35">
      <c r="A74">
        <f t="shared" si="30"/>
        <v>72</v>
      </c>
      <c r="B74">
        <f t="shared" si="22"/>
        <v>1</v>
      </c>
      <c r="C74">
        <f t="shared" si="23"/>
        <v>2</v>
      </c>
      <c r="D74">
        <f t="shared" si="24"/>
        <v>4</v>
      </c>
      <c r="E74">
        <f t="shared" si="25"/>
        <v>8</v>
      </c>
      <c r="F74">
        <f t="shared" si="26"/>
        <v>16</v>
      </c>
      <c r="G74">
        <f t="shared" si="27"/>
        <v>32</v>
      </c>
      <c r="H74">
        <f t="shared" si="28"/>
        <v>8</v>
      </c>
      <c r="J74">
        <f t="shared" si="21"/>
        <v>72</v>
      </c>
      <c r="K74">
        <f t="shared" si="32"/>
        <v>24</v>
      </c>
      <c r="L74">
        <v>0</v>
      </c>
      <c r="M74">
        <f t="shared" si="33"/>
        <v>72</v>
      </c>
      <c r="O74">
        <v>0</v>
      </c>
      <c r="P74">
        <f t="shared" si="31"/>
        <v>18</v>
      </c>
      <c r="Q74">
        <f t="shared" si="34"/>
        <v>108</v>
      </c>
    </row>
    <row r="75" spans="1:17" x14ac:dyDescent="0.35">
      <c r="A75">
        <f t="shared" si="30"/>
        <v>73</v>
      </c>
      <c r="B75">
        <f t="shared" si="22"/>
        <v>1</v>
      </c>
      <c r="C75">
        <f t="shared" si="23"/>
        <v>2</v>
      </c>
      <c r="D75">
        <f t="shared" si="24"/>
        <v>4</v>
      </c>
      <c r="E75">
        <f t="shared" si="25"/>
        <v>8</v>
      </c>
      <c r="F75">
        <f t="shared" si="26"/>
        <v>16</v>
      </c>
      <c r="G75">
        <f t="shared" si="27"/>
        <v>32</v>
      </c>
      <c r="H75">
        <f t="shared" si="28"/>
        <v>9</v>
      </c>
      <c r="J75">
        <f t="shared" si="21"/>
        <v>73</v>
      </c>
      <c r="K75">
        <f t="shared" si="32"/>
        <v>23</v>
      </c>
      <c r="L75">
        <v>1</v>
      </c>
      <c r="M75">
        <f t="shared" si="33"/>
        <v>75</v>
      </c>
      <c r="O75">
        <v>3</v>
      </c>
      <c r="P75">
        <f t="shared" si="31"/>
        <v>16</v>
      </c>
      <c r="Q75">
        <f t="shared" si="34"/>
        <v>105</v>
      </c>
    </row>
    <row r="76" spans="1:17" x14ac:dyDescent="0.35">
      <c r="A76">
        <f t="shared" si="30"/>
        <v>74</v>
      </c>
      <c r="B76">
        <f t="shared" si="22"/>
        <v>1</v>
      </c>
      <c r="C76">
        <f t="shared" si="23"/>
        <v>2</v>
      </c>
      <c r="D76">
        <f t="shared" si="24"/>
        <v>4</v>
      </c>
      <c r="E76">
        <f t="shared" si="25"/>
        <v>8</v>
      </c>
      <c r="F76">
        <f t="shared" si="26"/>
        <v>16</v>
      </c>
      <c r="G76">
        <f t="shared" si="27"/>
        <v>32</v>
      </c>
      <c r="H76">
        <f t="shared" si="28"/>
        <v>10</v>
      </c>
      <c r="J76">
        <f t="shared" si="21"/>
        <v>74</v>
      </c>
      <c r="K76">
        <f t="shared" si="32"/>
        <v>22</v>
      </c>
      <c r="L76">
        <v>2</v>
      </c>
      <c r="M76">
        <f t="shared" si="33"/>
        <v>78</v>
      </c>
      <c r="O76">
        <v>2</v>
      </c>
      <c r="P76">
        <f t="shared" si="31"/>
        <v>17</v>
      </c>
      <c r="Q76">
        <f t="shared" si="34"/>
        <v>108</v>
      </c>
    </row>
    <row r="77" spans="1:17" x14ac:dyDescent="0.35">
      <c r="A77">
        <f t="shared" si="30"/>
        <v>75</v>
      </c>
      <c r="B77">
        <f t="shared" si="22"/>
        <v>1</v>
      </c>
      <c r="C77">
        <f t="shared" si="23"/>
        <v>2</v>
      </c>
      <c r="D77">
        <f t="shared" si="24"/>
        <v>4</v>
      </c>
      <c r="E77">
        <f t="shared" si="25"/>
        <v>8</v>
      </c>
      <c r="F77">
        <f t="shared" si="26"/>
        <v>16</v>
      </c>
      <c r="G77">
        <f t="shared" si="27"/>
        <v>32</v>
      </c>
      <c r="H77">
        <f t="shared" si="28"/>
        <v>11</v>
      </c>
      <c r="J77">
        <f t="shared" si="21"/>
        <v>75</v>
      </c>
      <c r="K77">
        <f t="shared" si="32"/>
        <v>25</v>
      </c>
      <c r="L77">
        <v>0</v>
      </c>
      <c r="M77">
        <f t="shared" si="33"/>
        <v>75</v>
      </c>
      <c r="O77">
        <v>1</v>
      </c>
      <c r="P77">
        <f t="shared" si="31"/>
        <v>18</v>
      </c>
      <c r="Q77">
        <f t="shared" si="34"/>
        <v>111</v>
      </c>
    </row>
    <row r="78" spans="1:17" x14ac:dyDescent="0.35">
      <c r="A78">
        <f t="shared" si="30"/>
        <v>76</v>
      </c>
      <c r="B78">
        <f t="shared" si="22"/>
        <v>1</v>
      </c>
      <c r="C78">
        <f t="shared" si="23"/>
        <v>2</v>
      </c>
      <c r="D78">
        <f t="shared" si="24"/>
        <v>4</v>
      </c>
      <c r="E78">
        <f t="shared" si="25"/>
        <v>8</v>
      </c>
      <c r="F78">
        <f t="shared" si="26"/>
        <v>16</v>
      </c>
      <c r="G78">
        <f t="shared" si="27"/>
        <v>32</v>
      </c>
      <c r="H78">
        <f t="shared" si="28"/>
        <v>12</v>
      </c>
      <c r="J78">
        <f t="shared" si="21"/>
        <v>76</v>
      </c>
      <c r="K78">
        <f t="shared" si="32"/>
        <v>24</v>
      </c>
      <c r="L78">
        <v>1</v>
      </c>
      <c r="M78">
        <f t="shared" si="33"/>
        <v>78</v>
      </c>
      <c r="O78">
        <v>0</v>
      </c>
      <c r="P78">
        <f t="shared" si="31"/>
        <v>19</v>
      </c>
      <c r="Q78">
        <f t="shared" si="34"/>
        <v>114</v>
      </c>
    </row>
    <row r="79" spans="1:17" x14ac:dyDescent="0.35">
      <c r="A79">
        <f t="shared" si="30"/>
        <v>77</v>
      </c>
      <c r="B79">
        <f t="shared" si="22"/>
        <v>1</v>
      </c>
      <c r="C79">
        <f t="shared" si="23"/>
        <v>2</v>
      </c>
      <c r="D79">
        <f t="shared" si="24"/>
        <v>4</v>
      </c>
      <c r="E79">
        <f t="shared" si="25"/>
        <v>8</v>
      </c>
      <c r="F79">
        <f t="shared" si="26"/>
        <v>16</v>
      </c>
      <c r="G79">
        <f t="shared" si="27"/>
        <v>32</v>
      </c>
      <c r="H79">
        <f t="shared" si="28"/>
        <v>13</v>
      </c>
      <c r="J79">
        <f t="shared" si="21"/>
        <v>77</v>
      </c>
      <c r="K79">
        <f t="shared" si="32"/>
        <v>23</v>
      </c>
      <c r="L79">
        <v>2</v>
      </c>
      <c r="M79">
        <f t="shared" si="33"/>
        <v>81</v>
      </c>
      <c r="O79">
        <v>3</v>
      </c>
      <c r="P79">
        <f t="shared" si="31"/>
        <v>17</v>
      </c>
      <c r="Q79">
        <f t="shared" si="34"/>
        <v>111</v>
      </c>
    </row>
    <row r="80" spans="1:17" x14ac:dyDescent="0.35">
      <c r="A80">
        <f t="shared" si="30"/>
        <v>78</v>
      </c>
      <c r="B80">
        <f t="shared" si="22"/>
        <v>1</v>
      </c>
      <c r="C80">
        <f t="shared" si="23"/>
        <v>2</v>
      </c>
      <c r="D80">
        <f t="shared" si="24"/>
        <v>4</v>
      </c>
      <c r="E80">
        <f t="shared" si="25"/>
        <v>8</v>
      </c>
      <c r="F80">
        <f t="shared" si="26"/>
        <v>16</v>
      </c>
      <c r="G80">
        <f t="shared" si="27"/>
        <v>32</v>
      </c>
      <c r="H80">
        <f t="shared" si="28"/>
        <v>14</v>
      </c>
      <c r="J80">
        <f t="shared" si="21"/>
        <v>78</v>
      </c>
      <c r="K80">
        <f t="shared" si="32"/>
        <v>26</v>
      </c>
      <c r="L80">
        <v>0</v>
      </c>
      <c r="M80">
        <f t="shared" si="33"/>
        <v>78</v>
      </c>
      <c r="O80">
        <v>2</v>
      </c>
      <c r="P80">
        <f t="shared" si="31"/>
        <v>18</v>
      </c>
      <c r="Q80">
        <f t="shared" si="34"/>
        <v>114</v>
      </c>
    </row>
    <row r="81" spans="1:17" x14ac:dyDescent="0.35">
      <c r="A81">
        <f t="shared" si="30"/>
        <v>79</v>
      </c>
      <c r="B81">
        <f t="shared" si="22"/>
        <v>1</v>
      </c>
      <c r="C81">
        <f t="shared" si="23"/>
        <v>2</v>
      </c>
      <c r="D81">
        <f t="shared" si="24"/>
        <v>4</v>
      </c>
      <c r="E81">
        <f t="shared" si="25"/>
        <v>8</v>
      </c>
      <c r="F81">
        <f t="shared" si="26"/>
        <v>16</v>
      </c>
      <c r="G81">
        <f t="shared" si="27"/>
        <v>32</v>
      </c>
      <c r="H81">
        <f t="shared" si="28"/>
        <v>15</v>
      </c>
      <c r="J81">
        <f t="shared" si="21"/>
        <v>79</v>
      </c>
      <c r="K81">
        <f t="shared" si="32"/>
        <v>25</v>
      </c>
      <c r="L81">
        <v>1</v>
      </c>
      <c r="M81">
        <f t="shared" si="33"/>
        <v>81</v>
      </c>
      <c r="O81">
        <v>1</v>
      </c>
      <c r="P81">
        <f t="shared" si="31"/>
        <v>19</v>
      </c>
      <c r="Q81">
        <f t="shared" si="34"/>
        <v>117</v>
      </c>
    </row>
    <row r="82" spans="1:17" x14ac:dyDescent="0.35">
      <c r="A82">
        <f t="shared" si="30"/>
        <v>80</v>
      </c>
      <c r="B82">
        <f t="shared" si="22"/>
        <v>1</v>
      </c>
      <c r="C82">
        <f t="shared" si="23"/>
        <v>2</v>
      </c>
      <c r="D82">
        <f t="shared" si="24"/>
        <v>4</v>
      </c>
      <c r="E82">
        <f t="shared" si="25"/>
        <v>8</v>
      </c>
      <c r="F82">
        <f t="shared" si="26"/>
        <v>16</v>
      </c>
      <c r="G82">
        <f t="shared" si="27"/>
        <v>32</v>
      </c>
      <c r="H82">
        <f t="shared" si="28"/>
        <v>16</v>
      </c>
      <c r="J82">
        <f t="shared" si="21"/>
        <v>80</v>
      </c>
      <c r="K82">
        <f t="shared" si="32"/>
        <v>24</v>
      </c>
      <c r="L82">
        <v>2</v>
      </c>
      <c r="M82">
        <f t="shared" si="33"/>
        <v>84</v>
      </c>
      <c r="O82">
        <v>0</v>
      </c>
      <c r="P82">
        <f t="shared" si="31"/>
        <v>20</v>
      </c>
      <c r="Q82">
        <f t="shared" si="34"/>
        <v>120</v>
      </c>
    </row>
    <row r="83" spans="1:17" x14ac:dyDescent="0.35">
      <c r="A83">
        <f t="shared" si="30"/>
        <v>81</v>
      </c>
      <c r="B83">
        <f t="shared" si="22"/>
        <v>1</v>
      </c>
      <c r="C83">
        <f t="shared" si="23"/>
        <v>2</v>
      </c>
      <c r="D83">
        <f t="shared" si="24"/>
        <v>4</v>
      </c>
      <c r="E83">
        <f t="shared" si="25"/>
        <v>8</v>
      </c>
      <c r="F83">
        <f t="shared" si="26"/>
        <v>16</v>
      </c>
      <c r="G83">
        <f t="shared" si="27"/>
        <v>32</v>
      </c>
      <c r="H83">
        <f t="shared" si="28"/>
        <v>17</v>
      </c>
      <c r="J83">
        <f t="shared" si="21"/>
        <v>81</v>
      </c>
      <c r="K83">
        <f t="shared" si="32"/>
        <v>27</v>
      </c>
      <c r="L83">
        <v>0</v>
      </c>
      <c r="M83">
        <f t="shared" si="33"/>
        <v>81</v>
      </c>
      <c r="O83">
        <v>3</v>
      </c>
      <c r="P83">
        <f t="shared" si="31"/>
        <v>18</v>
      </c>
      <c r="Q83">
        <f t="shared" si="34"/>
        <v>117</v>
      </c>
    </row>
    <row r="84" spans="1:17" x14ac:dyDescent="0.35">
      <c r="A84">
        <f t="shared" si="30"/>
        <v>82</v>
      </c>
      <c r="B84">
        <f t="shared" si="22"/>
        <v>1</v>
      </c>
      <c r="C84">
        <f t="shared" si="23"/>
        <v>2</v>
      </c>
      <c r="D84">
        <f t="shared" si="24"/>
        <v>4</v>
      </c>
      <c r="E84">
        <f t="shared" si="25"/>
        <v>8</v>
      </c>
      <c r="F84">
        <f t="shared" si="26"/>
        <v>16</v>
      </c>
      <c r="G84">
        <f t="shared" si="27"/>
        <v>32</v>
      </c>
      <c r="H84">
        <f t="shared" si="28"/>
        <v>18</v>
      </c>
      <c r="J84">
        <f t="shared" si="21"/>
        <v>82</v>
      </c>
      <c r="K84">
        <f t="shared" si="32"/>
        <v>26</v>
      </c>
      <c r="L84">
        <v>1</v>
      </c>
      <c r="M84">
        <f t="shared" si="33"/>
        <v>84</v>
      </c>
      <c r="O84">
        <v>2</v>
      </c>
      <c r="P84">
        <f t="shared" si="31"/>
        <v>19</v>
      </c>
      <c r="Q84">
        <f t="shared" si="34"/>
        <v>120</v>
      </c>
    </row>
    <row r="85" spans="1:17" x14ac:dyDescent="0.35">
      <c r="A85">
        <f t="shared" si="30"/>
        <v>83</v>
      </c>
      <c r="B85">
        <f t="shared" si="22"/>
        <v>1</v>
      </c>
      <c r="C85">
        <f t="shared" si="23"/>
        <v>2</v>
      </c>
      <c r="D85">
        <f t="shared" si="24"/>
        <v>4</v>
      </c>
      <c r="E85">
        <f t="shared" si="25"/>
        <v>8</v>
      </c>
      <c r="F85">
        <f t="shared" si="26"/>
        <v>16</v>
      </c>
      <c r="G85">
        <f t="shared" si="27"/>
        <v>32</v>
      </c>
      <c r="H85">
        <f t="shared" si="28"/>
        <v>19</v>
      </c>
      <c r="J85">
        <f t="shared" si="21"/>
        <v>83</v>
      </c>
      <c r="K85">
        <f t="shared" si="32"/>
        <v>25</v>
      </c>
      <c r="L85">
        <v>2</v>
      </c>
      <c r="M85">
        <f t="shared" si="33"/>
        <v>87</v>
      </c>
      <c r="O85">
        <v>1</v>
      </c>
      <c r="P85">
        <f t="shared" si="31"/>
        <v>20</v>
      </c>
      <c r="Q85">
        <f t="shared" si="34"/>
        <v>123</v>
      </c>
    </row>
    <row r="86" spans="1:17" x14ac:dyDescent="0.35">
      <c r="A86">
        <f t="shared" si="30"/>
        <v>84</v>
      </c>
      <c r="B86">
        <f t="shared" si="22"/>
        <v>1</v>
      </c>
      <c r="C86">
        <f t="shared" si="23"/>
        <v>2</v>
      </c>
      <c r="D86">
        <f t="shared" si="24"/>
        <v>4</v>
      </c>
      <c r="E86">
        <f t="shared" si="25"/>
        <v>8</v>
      </c>
      <c r="F86">
        <f t="shared" si="26"/>
        <v>16</v>
      </c>
      <c r="G86">
        <f t="shared" si="27"/>
        <v>32</v>
      </c>
      <c r="H86">
        <f t="shared" si="28"/>
        <v>20</v>
      </c>
      <c r="J86">
        <f t="shared" si="21"/>
        <v>84</v>
      </c>
      <c r="K86">
        <f t="shared" si="32"/>
        <v>28</v>
      </c>
      <c r="L86">
        <v>0</v>
      </c>
      <c r="M86">
        <f t="shared" si="33"/>
        <v>84</v>
      </c>
      <c r="O86">
        <v>0</v>
      </c>
      <c r="P86">
        <f t="shared" si="31"/>
        <v>21</v>
      </c>
      <c r="Q86">
        <f t="shared" si="34"/>
        <v>126</v>
      </c>
    </row>
    <row r="87" spans="1:17" x14ac:dyDescent="0.35">
      <c r="A87">
        <f t="shared" si="30"/>
        <v>85</v>
      </c>
      <c r="B87">
        <f t="shared" si="22"/>
        <v>1</v>
      </c>
      <c r="C87">
        <f t="shared" si="23"/>
        <v>2</v>
      </c>
      <c r="D87">
        <f t="shared" si="24"/>
        <v>4</v>
      </c>
      <c r="E87">
        <f t="shared" si="25"/>
        <v>8</v>
      </c>
      <c r="F87">
        <f t="shared" si="26"/>
        <v>16</v>
      </c>
      <c r="G87">
        <f t="shared" si="27"/>
        <v>32</v>
      </c>
      <c r="H87">
        <f t="shared" si="28"/>
        <v>21</v>
      </c>
      <c r="J87">
        <f t="shared" si="21"/>
        <v>85</v>
      </c>
      <c r="K87">
        <f t="shared" si="32"/>
        <v>27</v>
      </c>
      <c r="L87">
        <v>1</v>
      </c>
      <c r="M87">
        <f t="shared" si="33"/>
        <v>87</v>
      </c>
      <c r="O87">
        <v>3</v>
      </c>
      <c r="P87">
        <f t="shared" si="31"/>
        <v>19</v>
      </c>
      <c r="Q87">
        <f t="shared" si="34"/>
        <v>123</v>
      </c>
    </row>
    <row r="88" spans="1:17" x14ac:dyDescent="0.35">
      <c r="A88">
        <f t="shared" si="30"/>
        <v>86</v>
      </c>
      <c r="B88">
        <f t="shared" si="22"/>
        <v>1</v>
      </c>
      <c r="C88">
        <f t="shared" si="23"/>
        <v>2</v>
      </c>
      <c r="D88">
        <f t="shared" si="24"/>
        <v>4</v>
      </c>
      <c r="E88">
        <f t="shared" si="25"/>
        <v>8</v>
      </c>
      <c r="F88">
        <f t="shared" si="26"/>
        <v>16</v>
      </c>
      <c r="G88">
        <f t="shared" si="27"/>
        <v>32</v>
      </c>
      <c r="H88">
        <f t="shared" si="28"/>
        <v>22</v>
      </c>
      <c r="J88">
        <f t="shared" si="21"/>
        <v>86</v>
      </c>
      <c r="K88">
        <f t="shared" si="32"/>
        <v>26</v>
      </c>
      <c r="L88">
        <v>2</v>
      </c>
      <c r="M88">
        <f t="shared" si="33"/>
        <v>90</v>
      </c>
      <c r="O88">
        <v>2</v>
      </c>
      <c r="P88">
        <f t="shared" si="31"/>
        <v>20</v>
      </c>
      <c r="Q88">
        <f t="shared" si="34"/>
        <v>126</v>
      </c>
    </row>
    <row r="89" spans="1:17" x14ac:dyDescent="0.35">
      <c r="A89">
        <f t="shared" si="30"/>
        <v>87</v>
      </c>
      <c r="B89">
        <f t="shared" si="22"/>
        <v>1</v>
      </c>
      <c r="C89">
        <f t="shared" si="23"/>
        <v>2</v>
      </c>
      <c r="D89">
        <f t="shared" si="24"/>
        <v>4</v>
      </c>
      <c r="E89">
        <f t="shared" si="25"/>
        <v>8</v>
      </c>
      <c r="F89">
        <f t="shared" si="26"/>
        <v>16</v>
      </c>
      <c r="G89">
        <f t="shared" si="27"/>
        <v>32</v>
      </c>
      <c r="H89">
        <f t="shared" si="28"/>
        <v>23</v>
      </c>
      <c r="J89">
        <f t="shared" si="21"/>
        <v>87</v>
      </c>
      <c r="K89">
        <f t="shared" si="32"/>
        <v>29</v>
      </c>
      <c r="L89">
        <v>0</v>
      </c>
      <c r="M89">
        <f t="shared" si="33"/>
        <v>87</v>
      </c>
      <c r="O89">
        <v>1</v>
      </c>
      <c r="P89">
        <f t="shared" si="31"/>
        <v>21</v>
      </c>
      <c r="Q89">
        <f t="shared" si="34"/>
        <v>129</v>
      </c>
    </row>
    <row r="90" spans="1:17" x14ac:dyDescent="0.35">
      <c r="A90">
        <f t="shared" si="30"/>
        <v>88</v>
      </c>
      <c r="B90">
        <f t="shared" si="22"/>
        <v>1</v>
      </c>
      <c r="C90">
        <f t="shared" si="23"/>
        <v>2</v>
      </c>
      <c r="D90">
        <f t="shared" si="24"/>
        <v>4</v>
      </c>
      <c r="E90">
        <f t="shared" si="25"/>
        <v>8</v>
      </c>
      <c r="F90">
        <f t="shared" si="26"/>
        <v>16</v>
      </c>
      <c r="G90">
        <f t="shared" si="27"/>
        <v>32</v>
      </c>
      <c r="H90">
        <f t="shared" si="28"/>
        <v>24</v>
      </c>
      <c r="J90">
        <f t="shared" si="21"/>
        <v>88</v>
      </c>
      <c r="K90">
        <f t="shared" si="32"/>
        <v>28</v>
      </c>
      <c r="L90">
        <v>1</v>
      </c>
      <c r="M90">
        <f t="shared" si="33"/>
        <v>90</v>
      </c>
      <c r="O90">
        <v>0</v>
      </c>
      <c r="P90">
        <f t="shared" si="31"/>
        <v>22</v>
      </c>
      <c r="Q90">
        <f t="shared" si="34"/>
        <v>132</v>
      </c>
    </row>
    <row r="91" spans="1:17" x14ac:dyDescent="0.35">
      <c r="A91">
        <f t="shared" si="30"/>
        <v>89</v>
      </c>
      <c r="B91">
        <f t="shared" si="22"/>
        <v>1</v>
      </c>
      <c r="C91">
        <f t="shared" si="23"/>
        <v>2</v>
      </c>
      <c r="D91">
        <f t="shared" si="24"/>
        <v>4</v>
      </c>
      <c r="E91">
        <f t="shared" si="25"/>
        <v>8</v>
      </c>
      <c r="F91">
        <f t="shared" si="26"/>
        <v>16</v>
      </c>
      <c r="G91">
        <f t="shared" si="27"/>
        <v>32</v>
      </c>
      <c r="H91">
        <f t="shared" si="28"/>
        <v>25</v>
      </c>
      <c r="J91">
        <f t="shared" si="21"/>
        <v>89</v>
      </c>
      <c r="K91">
        <f t="shared" si="32"/>
        <v>27</v>
      </c>
      <c r="L91">
        <v>2</v>
      </c>
      <c r="M91">
        <f t="shared" si="33"/>
        <v>93</v>
      </c>
      <c r="O91">
        <v>3</v>
      </c>
      <c r="P91">
        <f t="shared" si="31"/>
        <v>20</v>
      </c>
      <c r="Q91">
        <f t="shared" si="34"/>
        <v>129</v>
      </c>
    </row>
    <row r="92" spans="1:17" x14ac:dyDescent="0.35">
      <c r="A92">
        <f t="shared" si="30"/>
        <v>90</v>
      </c>
      <c r="B92">
        <f t="shared" si="22"/>
        <v>1</v>
      </c>
      <c r="C92">
        <f t="shared" si="23"/>
        <v>2</v>
      </c>
      <c r="D92">
        <f t="shared" si="24"/>
        <v>4</v>
      </c>
      <c r="E92">
        <f t="shared" si="25"/>
        <v>8</v>
      </c>
      <c r="F92">
        <f t="shared" si="26"/>
        <v>16</v>
      </c>
      <c r="G92">
        <f t="shared" si="27"/>
        <v>32</v>
      </c>
      <c r="H92">
        <f t="shared" si="28"/>
        <v>26</v>
      </c>
      <c r="J92">
        <f t="shared" si="21"/>
        <v>90</v>
      </c>
      <c r="K92">
        <f t="shared" si="32"/>
        <v>30</v>
      </c>
      <c r="L92">
        <v>0</v>
      </c>
      <c r="M92">
        <f t="shared" si="33"/>
        <v>90</v>
      </c>
      <c r="O92">
        <v>2</v>
      </c>
      <c r="P92">
        <f t="shared" si="31"/>
        <v>21</v>
      </c>
      <c r="Q92">
        <f t="shared" si="34"/>
        <v>132</v>
      </c>
    </row>
    <row r="93" spans="1:17" x14ac:dyDescent="0.35">
      <c r="A93">
        <f t="shared" si="30"/>
        <v>91</v>
      </c>
      <c r="B93">
        <f t="shared" si="22"/>
        <v>1</v>
      </c>
      <c r="C93">
        <f t="shared" si="23"/>
        <v>2</v>
      </c>
      <c r="D93">
        <f t="shared" si="24"/>
        <v>4</v>
      </c>
      <c r="E93">
        <f t="shared" si="25"/>
        <v>8</v>
      </c>
      <c r="F93">
        <f t="shared" si="26"/>
        <v>16</v>
      </c>
      <c r="G93">
        <f t="shared" si="27"/>
        <v>32</v>
      </c>
      <c r="H93">
        <f t="shared" si="28"/>
        <v>27</v>
      </c>
      <c r="J93">
        <f t="shared" si="21"/>
        <v>91</v>
      </c>
      <c r="K93">
        <f t="shared" si="32"/>
        <v>29</v>
      </c>
      <c r="L93">
        <v>1</v>
      </c>
      <c r="M93">
        <f t="shared" si="33"/>
        <v>93</v>
      </c>
      <c r="O93">
        <v>1</v>
      </c>
      <c r="P93">
        <f t="shared" si="31"/>
        <v>22</v>
      </c>
      <c r="Q93">
        <f t="shared" si="34"/>
        <v>135</v>
      </c>
    </row>
    <row r="94" spans="1:17" x14ac:dyDescent="0.35">
      <c r="A94">
        <f t="shared" si="30"/>
        <v>92</v>
      </c>
      <c r="B94">
        <f t="shared" si="22"/>
        <v>1</v>
      </c>
      <c r="C94">
        <f t="shared" si="23"/>
        <v>2</v>
      </c>
      <c r="D94">
        <f t="shared" si="24"/>
        <v>4</v>
      </c>
      <c r="E94">
        <f t="shared" si="25"/>
        <v>8</v>
      </c>
      <c r="F94">
        <f t="shared" si="26"/>
        <v>16</v>
      </c>
      <c r="G94">
        <f t="shared" si="27"/>
        <v>32</v>
      </c>
      <c r="H94">
        <f t="shared" si="28"/>
        <v>28</v>
      </c>
      <c r="J94">
        <f t="shared" si="21"/>
        <v>92</v>
      </c>
      <c r="K94">
        <f t="shared" si="32"/>
        <v>28</v>
      </c>
      <c r="L94">
        <v>2</v>
      </c>
      <c r="M94">
        <f t="shared" si="33"/>
        <v>96</v>
      </c>
      <c r="O94">
        <v>0</v>
      </c>
      <c r="P94">
        <f t="shared" si="31"/>
        <v>23</v>
      </c>
      <c r="Q94">
        <f t="shared" si="34"/>
        <v>138</v>
      </c>
    </row>
    <row r="95" spans="1:17" x14ac:dyDescent="0.35">
      <c r="A95">
        <f t="shared" si="30"/>
        <v>93</v>
      </c>
      <c r="B95">
        <f t="shared" si="22"/>
        <v>1</v>
      </c>
      <c r="C95">
        <f t="shared" si="23"/>
        <v>2</v>
      </c>
      <c r="D95">
        <f t="shared" si="24"/>
        <v>4</v>
      </c>
      <c r="E95">
        <f t="shared" si="25"/>
        <v>8</v>
      </c>
      <c r="F95">
        <f t="shared" si="26"/>
        <v>16</v>
      </c>
      <c r="G95">
        <f t="shared" si="27"/>
        <v>32</v>
      </c>
      <c r="H95">
        <f t="shared" si="28"/>
        <v>29</v>
      </c>
      <c r="J95">
        <f t="shared" si="21"/>
        <v>93</v>
      </c>
      <c r="K95">
        <f t="shared" si="32"/>
        <v>31</v>
      </c>
      <c r="L95">
        <v>0</v>
      </c>
      <c r="M95">
        <f t="shared" si="33"/>
        <v>93</v>
      </c>
      <c r="O95">
        <v>3</v>
      </c>
      <c r="P95">
        <f t="shared" si="31"/>
        <v>21</v>
      </c>
      <c r="Q95">
        <f t="shared" si="34"/>
        <v>135</v>
      </c>
    </row>
    <row r="96" spans="1:17" x14ac:dyDescent="0.35">
      <c r="A96">
        <f t="shared" si="30"/>
        <v>94</v>
      </c>
      <c r="B96">
        <f t="shared" si="22"/>
        <v>1</v>
      </c>
      <c r="C96">
        <f t="shared" si="23"/>
        <v>2</v>
      </c>
      <c r="D96">
        <f t="shared" si="24"/>
        <v>4</v>
      </c>
      <c r="E96">
        <f t="shared" si="25"/>
        <v>8</v>
      </c>
      <c r="F96">
        <f t="shared" si="26"/>
        <v>16</v>
      </c>
      <c r="G96">
        <f t="shared" si="27"/>
        <v>32</v>
      </c>
      <c r="H96">
        <f t="shared" si="28"/>
        <v>30</v>
      </c>
      <c r="J96">
        <f t="shared" si="21"/>
        <v>94</v>
      </c>
      <c r="K96">
        <f t="shared" si="32"/>
        <v>30</v>
      </c>
      <c r="L96">
        <v>1</v>
      </c>
      <c r="M96">
        <f t="shared" si="33"/>
        <v>96</v>
      </c>
      <c r="O96">
        <v>2</v>
      </c>
      <c r="P96">
        <f t="shared" si="31"/>
        <v>22</v>
      </c>
      <c r="Q96">
        <f t="shared" si="34"/>
        <v>138</v>
      </c>
    </row>
    <row r="97" spans="1:17" x14ac:dyDescent="0.35">
      <c r="A97">
        <f t="shared" si="30"/>
        <v>95</v>
      </c>
      <c r="B97">
        <f t="shared" si="22"/>
        <v>1</v>
      </c>
      <c r="C97">
        <f t="shared" si="23"/>
        <v>2</v>
      </c>
      <c r="D97">
        <f t="shared" si="24"/>
        <v>4</v>
      </c>
      <c r="E97">
        <f t="shared" si="25"/>
        <v>8</v>
      </c>
      <c r="F97">
        <f t="shared" si="26"/>
        <v>16</v>
      </c>
      <c r="G97">
        <f t="shared" si="27"/>
        <v>32</v>
      </c>
      <c r="H97">
        <f t="shared" si="28"/>
        <v>31</v>
      </c>
      <c r="J97">
        <f t="shared" si="21"/>
        <v>95</v>
      </c>
      <c r="K97">
        <f t="shared" si="32"/>
        <v>29</v>
      </c>
      <c r="L97">
        <v>2</v>
      </c>
      <c r="M97">
        <f t="shared" si="33"/>
        <v>99</v>
      </c>
      <c r="O97">
        <v>1</v>
      </c>
      <c r="P97">
        <f t="shared" si="31"/>
        <v>23</v>
      </c>
      <c r="Q97">
        <f t="shared" si="34"/>
        <v>141</v>
      </c>
    </row>
    <row r="98" spans="1:17" x14ac:dyDescent="0.35">
      <c r="A98">
        <f t="shared" si="30"/>
        <v>96</v>
      </c>
      <c r="B98">
        <f t="shared" si="22"/>
        <v>1</v>
      </c>
      <c r="C98">
        <f t="shared" si="23"/>
        <v>2</v>
      </c>
      <c r="D98">
        <f t="shared" si="24"/>
        <v>4</v>
      </c>
      <c r="E98">
        <f t="shared" si="25"/>
        <v>8</v>
      </c>
      <c r="F98">
        <f t="shared" si="26"/>
        <v>16</v>
      </c>
      <c r="G98">
        <f t="shared" si="27"/>
        <v>32</v>
      </c>
      <c r="H98">
        <f t="shared" si="28"/>
        <v>32</v>
      </c>
      <c r="J98">
        <f t="shared" ref="J98:J129" si="35">K98*3+L98*4</f>
        <v>96</v>
      </c>
      <c r="K98">
        <f t="shared" si="32"/>
        <v>32</v>
      </c>
      <c r="L98">
        <v>0</v>
      </c>
      <c r="M98">
        <f t="shared" si="33"/>
        <v>96</v>
      </c>
      <c r="O98">
        <v>0</v>
      </c>
      <c r="P98">
        <f t="shared" si="31"/>
        <v>24</v>
      </c>
      <c r="Q98">
        <f t="shared" si="34"/>
        <v>144</v>
      </c>
    </row>
    <row r="99" spans="1:17" x14ac:dyDescent="0.35">
      <c r="A99">
        <f t="shared" si="30"/>
        <v>97</v>
      </c>
      <c r="B99">
        <f t="shared" ref="B99:B130" si="36">IF($A99&gt;1,MIN($A99-1,1),"")</f>
        <v>1</v>
      </c>
      <c r="C99">
        <f t="shared" ref="C99:C130" si="37">IF($A99&gt;2,MIN($A99-2,2),"")</f>
        <v>2</v>
      </c>
      <c r="D99">
        <f t="shared" ref="D99:D130" si="38">IF($A99&gt;4,MIN($A99-4,4),"")</f>
        <v>4</v>
      </c>
      <c r="E99">
        <f t="shared" ref="E99:E130" si="39">IF($A99&gt;8,MIN($A99-8,8),"")</f>
        <v>8</v>
      </c>
      <c r="F99">
        <f t="shared" ref="F99:F130" si="40">IF($A99&gt;16,MIN($A99-16,16),"")</f>
        <v>16</v>
      </c>
      <c r="G99">
        <f t="shared" ref="G99:G130" si="41">IF($A99&gt;32,MIN($A99-32,32),"")</f>
        <v>32</v>
      </c>
      <c r="H99">
        <f t="shared" ref="H99:H130" si="42">IF($A99&gt;64,MIN($A99-64,64),"")</f>
        <v>33</v>
      </c>
      <c r="J99">
        <f t="shared" si="35"/>
        <v>97</v>
      </c>
      <c r="K99">
        <f t="shared" si="32"/>
        <v>31</v>
      </c>
      <c r="L99">
        <v>1</v>
      </c>
      <c r="M99">
        <f t="shared" si="33"/>
        <v>99</v>
      </c>
      <c r="O99">
        <v>3</v>
      </c>
      <c r="P99">
        <f t="shared" si="31"/>
        <v>22</v>
      </c>
      <c r="Q99">
        <f t="shared" si="34"/>
        <v>141</v>
      </c>
    </row>
    <row r="100" spans="1:17" x14ac:dyDescent="0.35">
      <c r="A100">
        <f t="shared" si="30"/>
        <v>98</v>
      </c>
      <c r="B100">
        <f t="shared" si="36"/>
        <v>1</v>
      </c>
      <c r="C100">
        <f t="shared" si="37"/>
        <v>2</v>
      </c>
      <c r="D100">
        <f t="shared" si="38"/>
        <v>4</v>
      </c>
      <c r="E100">
        <f t="shared" si="39"/>
        <v>8</v>
      </c>
      <c r="F100">
        <f t="shared" si="40"/>
        <v>16</v>
      </c>
      <c r="G100">
        <f t="shared" si="41"/>
        <v>32</v>
      </c>
      <c r="H100">
        <f t="shared" si="42"/>
        <v>34</v>
      </c>
      <c r="J100">
        <f t="shared" si="35"/>
        <v>98</v>
      </c>
      <c r="K100">
        <f t="shared" si="32"/>
        <v>30</v>
      </c>
      <c r="L100">
        <v>2</v>
      </c>
      <c r="M100">
        <f t="shared" si="33"/>
        <v>102</v>
      </c>
      <c r="O100">
        <v>2</v>
      </c>
      <c r="P100">
        <f t="shared" si="31"/>
        <v>23</v>
      </c>
      <c r="Q100">
        <f t="shared" si="34"/>
        <v>144</v>
      </c>
    </row>
    <row r="101" spans="1:17" x14ac:dyDescent="0.35">
      <c r="A101">
        <f t="shared" ref="A101:A128" si="43">A100+1</f>
        <v>99</v>
      </c>
      <c r="B101">
        <f t="shared" si="36"/>
        <v>1</v>
      </c>
      <c r="C101">
        <f t="shared" si="37"/>
        <v>2</v>
      </c>
      <c r="D101">
        <f t="shared" si="38"/>
        <v>4</v>
      </c>
      <c r="E101">
        <f t="shared" si="39"/>
        <v>8</v>
      </c>
      <c r="F101">
        <f t="shared" si="40"/>
        <v>16</v>
      </c>
      <c r="G101">
        <f t="shared" si="41"/>
        <v>32</v>
      </c>
      <c r="H101">
        <f t="shared" si="42"/>
        <v>35</v>
      </c>
      <c r="J101">
        <f t="shared" si="35"/>
        <v>99</v>
      </c>
      <c r="K101">
        <f t="shared" si="32"/>
        <v>33</v>
      </c>
      <c r="L101">
        <v>0</v>
      </c>
      <c r="M101">
        <f t="shared" si="33"/>
        <v>99</v>
      </c>
      <c r="O101">
        <v>1</v>
      </c>
      <c r="P101">
        <f t="shared" si="31"/>
        <v>24</v>
      </c>
      <c r="Q101">
        <f t="shared" si="34"/>
        <v>147</v>
      </c>
    </row>
    <row r="102" spans="1:17" x14ac:dyDescent="0.35">
      <c r="A102">
        <f t="shared" si="43"/>
        <v>100</v>
      </c>
      <c r="B102">
        <f t="shared" si="36"/>
        <v>1</v>
      </c>
      <c r="C102">
        <f t="shared" si="37"/>
        <v>2</v>
      </c>
      <c r="D102">
        <f t="shared" si="38"/>
        <v>4</v>
      </c>
      <c r="E102">
        <f t="shared" si="39"/>
        <v>8</v>
      </c>
      <c r="F102">
        <f t="shared" si="40"/>
        <v>16</v>
      </c>
      <c r="G102">
        <f t="shared" si="41"/>
        <v>32</v>
      </c>
      <c r="H102">
        <f t="shared" si="42"/>
        <v>36</v>
      </c>
      <c r="J102">
        <f t="shared" si="35"/>
        <v>100</v>
      </c>
      <c r="K102">
        <f t="shared" si="32"/>
        <v>32</v>
      </c>
      <c r="L102">
        <v>1</v>
      </c>
      <c r="M102">
        <f t="shared" si="33"/>
        <v>102</v>
      </c>
      <c r="O102">
        <v>0</v>
      </c>
      <c r="P102">
        <f t="shared" si="31"/>
        <v>25</v>
      </c>
      <c r="Q102">
        <f t="shared" si="34"/>
        <v>150</v>
      </c>
    </row>
    <row r="103" spans="1:17" x14ac:dyDescent="0.35">
      <c r="A103">
        <f t="shared" si="43"/>
        <v>101</v>
      </c>
      <c r="B103">
        <f t="shared" si="36"/>
        <v>1</v>
      </c>
      <c r="C103">
        <f t="shared" si="37"/>
        <v>2</v>
      </c>
      <c r="D103">
        <f t="shared" si="38"/>
        <v>4</v>
      </c>
      <c r="E103">
        <f t="shared" si="39"/>
        <v>8</v>
      </c>
      <c r="F103">
        <f t="shared" si="40"/>
        <v>16</v>
      </c>
      <c r="G103">
        <f t="shared" si="41"/>
        <v>32</v>
      </c>
      <c r="H103">
        <f t="shared" si="42"/>
        <v>37</v>
      </c>
      <c r="J103">
        <f t="shared" si="35"/>
        <v>101</v>
      </c>
      <c r="K103">
        <f t="shared" si="32"/>
        <v>31</v>
      </c>
      <c r="L103">
        <v>2</v>
      </c>
      <c r="M103">
        <f t="shared" si="33"/>
        <v>105</v>
      </c>
      <c r="O103">
        <v>3</v>
      </c>
      <c r="P103">
        <f t="shared" si="31"/>
        <v>23</v>
      </c>
      <c r="Q103">
        <f t="shared" si="34"/>
        <v>147</v>
      </c>
    </row>
    <row r="104" spans="1:17" x14ac:dyDescent="0.35">
      <c r="A104">
        <f t="shared" si="43"/>
        <v>102</v>
      </c>
      <c r="B104">
        <f t="shared" si="36"/>
        <v>1</v>
      </c>
      <c r="C104">
        <f t="shared" si="37"/>
        <v>2</v>
      </c>
      <c r="D104">
        <f t="shared" si="38"/>
        <v>4</v>
      </c>
      <c r="E104">
        <f t="shared" si="39"/>
        <v>8</v>
      </c>
      <c r="F104">
        <f t="shared" si="40"/>
        <v>16</v>
      </c>
      <c r="G104">
        <f t="shared" si="41"/>
        <v>32</v>
      </c>
      <c r="H104">
        <f t="shared" si="42"/>
        <v>38</v>
      </c>
      <c r="J104">
        <f t="shared" si="35"/>
        <v>102</v>
      </c>
      <c r="K104">
        <f t="shared" si="32"/>
        <v>34</v>
      </c>
      <c r="L104">
        <v>0</v>
      </c>
      <c r="M104">
        <f t="shared" si="33"/>
        <v>102</v>
      </c>
      <c r="O104">
        <v>2</v>
      </c>
      <c r="P104">
        <f t="shared" si="31"/>
        <v>24</v>
      </c>
      <c r="Q104">
        <f t="shared" si="34"/>
        <v>150</v>
      </c>
    </row>
    <row r="105" spans="1:17" x14ac:dyDescent="0.35">
      <c r="A105">
        <f t="shared" si="43"/>
        <v>103</v>
      </c>
      <c r="B105">
        <f t="shared" si="36"/>
        <v>1</v>
      </c>
      <c r="C105">
        <f t="shared" si="37"/>
        <v>2</v>
      </c>
      <c r="D105">
        <f t="shared" si="38"/>
        <v>4</v>
      </c>
      <c r="E105">
        <f t="shared" si="39"/>
        <v>8</v>
      </c>
      <c r="F105">
        <f t="shared" si="40"/>
        <v>16</v>
      </c>
      <c r="G105">
        <f t="shared" si="41"/>
        <v>32</v>
      </c>
      <c r="H105">
        <f t="shared" si="42"/>
        <v>39</v>
      </c>
      <c r="J105">
        <f t="shared" si="35"/>
        <v>103</v>
      </c>
      <c r="K105">
        <f t="shared" si="32"/>
        <v>33</v>
      </c>
      <c r="L105">
        <v>1</v>
      </c>
      <c r="M105">
        <f t="shared" si="33"/>
        <v>105</v>
      </c>
      <c r="O105">
        <v>1</v>
      </c>
      <c r="P105">
        <f t="shared" si="31"/>
        <v>25</v>
      </c>
      <c r="Q105">
        <f t="shared" si="34"/>
        <v>153</v>
      </c>
    </row>
    <row r="106" spans="1:17" x14ac:dyDescent="0.35">
      <c r="A106">
        <f t="shared" si="43"/>
        <v>104</v>
      </c>
      <c r="B106">
        <f t="shared" si="36"/>
        <v>1</v>
      </c>
      <c r="C106">
        <f t="shared" si="37"/>
        <v>2</v>
      </c>
      <c r="D106">
        <f t="shared" si="38"/>
        <v>4</v>
      </c>
      <c r="E106">
        <f t="shared" si="39"/>
        <v>8</v>
      </c>
      <c r="F106">
        <f t="shared" si="40"/>
        <v>16</v>
      </c>
      <c r="G106">
        <f t="shared" si="41"/>
        <v>32</v>
      </c>
      <c r="H106">
        <f t="shared" si="42"/>
        <v>40</v>
      </c>
      <c r="J106">
        <f t="shared" si="35"/>
        <v>104</v>
      </c>
      <c r="K106">
        <f t="shared" si="32"/>
        <v>32</v>
      </c>
      <c r="L106">
        <v>2</v>
      </c>
      <c r="M106">
        <f t="shared" si="33"/>
        <v>108</v>
      </c>
      <c r="O106">
        <v>0</v>
      </c>
      <c r="P106">
        <f t="shared" si="31"/>
        <v>26</v>
      </c>
      <c r="Q106">
        <f t="shared" si="34"/>
        <v>156</v>
      </c>
    </row>
    <row r="107" spans="1:17" x14ac:dyDescent="0.35">
      <c r="A107">
        <f t="shared" si="43"/>
        <v>105</v>
      </c>
      <c r="B107">
        <f t="shared" si="36"/>
        <v>1</v>
      </c>
      <c r="C107">
        <f t="shared" si="37"/>
        <v>2</v>
      </c>
      <c r="D107">
        <f t="shared" si="38"/>
        <v>4</v>
      </c>
      <c r="E107">
        <f t="shared" si="39"/>
        <v>8</v>
      </c>
      <c r="F107">
        <f t="shared" si="40"/>
        <v>16</v>
      </c>
      <c r="G107">
        <f t="shared" si="41"/>
        <v>32</v>
      </c>
      <c r="H107">
        <f t="shared" si="42"/>
        <v>41</v>
      </c>
      <c r="J107">
        <f t="shared" si="35"/>
        <v>105</v>
      </c>
      <c r="K107">
        <f t="shared" si="32"/>
        <v>35</v>
      </c>
      <c r="L107">
        <v>0</v>
      </c>
      <c r="M107">
        <f t="shared" si="33"/>
        <v>105</v>
      </c>
      <c r="O107">
        <v>3</v>
      </c>
      <c r="P107">
        <f t="shared" si="31"/>
        <v>24</v>
      </c>
      <c r="Q107">
        <f t="shared" si="34"/>
        <v>153</v>
      </c>
    </row>
    <row r="108" spans="1:17" x14ac:dyDescent="0.35">
      <c r="A108">
        <f t="shared" si="43"/>
        <v>106</v>
      </c>
      <c r="B108">
        <f t="shared" si="36"/>
        <v>1</v>
      </c>
      <c r="C108">
        <f t="shared" si="37"/>
        <v>2</v>
      </c>
      <c r="D108">
        <f t="shared" si="38"/>
        <v>4</v>
      </c>
      <c r="E108">
        <f t="shared" si="39"/>
        <v>8</v>
      </c>
      <c r="F108">
        <f t="shared" si="40"/>
        <v>16</v>
      </c>
      <c r="G108">
        <f t="shared" si="41"/>
        <v>32</v>
      </c>
      <c r="H108">
        <f t="shared" si="42"/>
        <v>42</v>
      </c>
      <c r="J108">
        <f t="shared" si="35"/>
        <v>106</v>
      </c>
      <c r="K108">
        <f t="shared" si="32"/>
        <v>34</v>
      </c>
      <c r="L108">
        <v>1</v>
      </c>
      <c r="M108">
        <f t="shared" si="33"/>
        <v>108</v>
      </c>
      <c r="O108">
        <v>2</v>
      </c>
      <c r="P108">
        <f t="shared" si="31"/>
        <v>25</v>
      </c>
      <c r="Q108">
        <f t="shared" si="34"/>
        <v>156</v>
      </c>
    </row>
    <row r="109" spans="1:17" x14ac:dyDescent="0.35">
      <c r="A109">
        <f t="shared" si="43"/>
        <v>107</v>
      </c>
      <c r="B109">
        <f t="shared" si="36"/>
        <v>1</v>
      </c>
      <c r="C109">
        <f t="shared" si="37"/>
        <v>2</v>
      </c>
      <c r="D109">
        <f t="shared" si="38"/>
        <v>4</v>
      </c>
      <c r="E109">
        <f t="shared" si="39"/>
        <v>8</v>
      </c>
      <c r="F109">
        <f t="shared" si="40"/>
        <v>16</v>
      </c>
      <c r="G109">
        <f t="shared" si="41"/>
        <v>32</v>
      </c>
      <c r="H109">
        <f t="shared" si="42"/>
        <v>43</v>
      </c>
      <c r="J109">
        <f t="shared" si="35"/>
        <v>107</v>
      </c>
      <c r="K109">
        <f t="shared" si="32"/>
        <v>33</v>
      </c>
      <c r="L109">
        <v>2</v>
      </c>
      <c r="M109">
        <f t="shared" si="33"/>
        <v>111</v>
      </c>
      <c r="O109">
        <v>1</v>
      </c>
      <c r="P109">
        <f t="shared" si="31"/>
        <v>26</v>
      </c>
      <c r="Q109">
        <f t="shared" si="34"/>
        <v>159</v>
      </c>
    </row>
    <row r="110" spans="1:17" x14ac:dyDescent="0.35">
      <c r="A110">
        <f t="shared" si="43"/>
        <v>108</v>
      </c>
      <c r="B110">
        <f t="shared" si="36"/>
        <v>1</v>
      </c>
      <c r="C110">
        <f t="shared" si="37"/>
        <v>2</v>
      </c>
      <c r="D110">
        <f t="shared" si="38"/>
        <v>4</v>
      </c>
      <c r="E110">
        <f t="shared" si="39"/>
        <v>8</v>
      </c>
      <c r="F110">
        <f t="shared" si="40"/>
        <v>16</v>
      </c>
      <c r="G110">
        <f t="shared" si="41"/>
        <v>32</v>
      </c>
      <c r="H110">
        <f t="shared" si="42"/>
        <v>44</v>
      </c>
      <c r="J110">
        <f t="shared" si="35"/>
        <v>108</v>
      </c>
      <c r="K110">
        <f t="shared" si="32"/>
        <v>36</v>
      </c>
      <c r="L110">
        <v>0</v>
      </c>
      <c r="M110">
        <f t="shared" si="33"/>
        <v>108</v>
      </c>
      <c r="O110">
        <v>0</v>
      </c>
      <c r="P110">
        <f t="shared" si="31"/>
        <v>27</v>
      </c>
      <c r="Q110">
        <f t="shared" si="34"/>
        <v>162</v>
      </c>
    </row>
    <row r="111" spans="1:17" x14ac:dyDescent="0.35">
      <c r="A111">
        <f t="shared" si="43"/>
        <v>109</v>
      </c>
      <c r="B111">
        <f t="shared" si="36"/>
        <v>1</v>
      </c>
      <c r="C111">
        <f t="shared" si="37"/>
        <v>2</v>
      </c>
      <c r="D111">
        <f t="shared" si="38"/>
        <v>4</v>
      </c>
      <c r="E111">
        <f t="shared" si="39"/>
        <v>8</v>
      </c>
      <c r="F111">
        <f t="shared" si="40"/>
        <v>16</v>
      </c>
      <c r="G111">
        <f t="shared" si="41"/>
        <v>32</v>
      </c>
      <c r="H111">
        <f t="shared" si="42"/>
        <v>45</v>
      </c>
      <c r="J111">
        <f t="shared" si="35"/>
        <v>109</v>
      </c>
      <c r="K111">
        <f t="shared" si="32"/>
        <v>35</v>
      </c>
      <c r="L111">
        <v>1</v>
      </c>
      <c r="M111">
        <f t="shared" si="33"/>
        <v>111</v>
      </c>
      <c r="O111">
        <v>3</v>
      </c>
      <c r="P111">
        <f t="shared" si="31"/>
        <v>25</v>
      </c>
      <c r="Q111">
        <f t="shared" si="34"/>
        <v>159</v>
      </c>
    </row>
    <row r="112" spans="1:17" x14ac:dyDescent="0.35">
      <c r="A112">
        <f t="shared" si="43"/>
        <v>110</v>
      </c>
      <c r="B112">
        <f t="shared" si="36"/>
        <v>1</v>
      </c>
      <c r="C112">
        <f t="shared" si="37"/>
        <v>2</v>
      </c>
      <c r="D112">
        <f t="shared" si="38"/>
        <v>4</v>
      </c>
      <c r="E112">
        <f t="shared" si="39"/>
        <v>8</v>
      </c>
      <c r="F112">
        <f t="shared" si="40"/>
        <v>16</v>
      </c>
      <c r="G112">
        <f t="shared" si="41"/>
        <v>32</v>
      </c>
      <c r="H112">
        <f t="shared" si="42"/>
        <v>46</v>
      </c>
      <c r="J112">
        <f t="shared" si="35"/>
        <v>110</v>
      </c>
      <c r="K112">
        <f t="shared" si="32"/>
        <v>34</v>
      </c>
      <c r="L112">
        <v>2</v>
      </c>
      <c r="M112">
        <f t="shared" si="33"/>
        <v>114</v>
      </c>
      <c r="O112">
        <v>2</v>
      </c>
      <c r="P112">
        <f t="shared" si="31"/>
        <v>26</v>
      </c>
      <c r="Q112">
        <f t="shared" si="34"/>
        <v>162</v>
      </c>
    </row>
    <row r="113" spans="1:17" x14ac:dyDescent="0.35">
      <c r="A113">
        <f t="shared" si="43"/>
        <v>111</v>
      </c>
      <c r="B113">
        <f t="shared" si="36"/>
        <v>1</v>
      </c>
      <c r="C113">
        <f t="shared" si="37"/>
        <v>2</v>
      </c>
      <c r="D113">
        <f t="shared" si="38"/>
        <v>4</v>
      </c>
      <c r="E113">
        <f t="shared" si="39"/>
        <v>8</v>
      </c>
      <c r="F113">
        <f t="shared" si="40"/>
        <v>16</v>
      </c>
      <c r="G113">
        <f t="shared" si="41"/>
        <v>32</v>
      </c>
      <c r="H113">
        <f t="shared" si="42"/>
        <v>47</v>
      </c>
      <c r="J113">
        <f t="shared" si="35"/>
        <v>111</v>
      </c>
      <c r="K113">
        <f t="shared" si="32"/>
        <v>37</v>
      </c>
      <c r="L113">
        <v>0</v>
      </c>
      <c r="M113">
        <f t="shared" si="33"/>
        <v>111</v>
      </c>
      <c r="O113">
        <v>1</v>
      </c>
      <c r="P113">
        <f t="shared" si="31"/>
        <v>27</v>
      </c>
      <c r="Q113">
        <f t="shared" si="34"/>
        <v>165</v>
      </c>
    </row>
    <row r="114" spans="1:17" x14ac:dyDescent="0.35">
      <c r="A114">
        <f t="shared" si="43"/>
        <v>112</v>
      </c>
      <c r="B114">
        <f t="shared" si="36"/>
        <v>1</v>
      </c>
      <c r="C114">
        <f t="shared" si="37"/>
        <v>2</v>
      </c>
      <c r="D114">
        <f t="shared" si="38"/>
        <v>4</v>
      </c>
      <c r="E114">
        <f t="shared" si="39"/>
        <v>8</v>
      </c>
      <c r="F114">
        <f t="shared" si="40"/>
        <v>16</v>
      </c>
      <c r="G114">
        <f t="shared" si="41"/>
        <v>32</v>
      </c>
      <c r="H114">
        <f t="shared" si="42"/>
        <v>48</v>
      </c>
      <c r="J114">
        <f t="shared" si="35"/>
        <v>112</v>
      </c>
      <c r="K114">
        <f t="shared" si="32"/>
        <v>36</v>
      </c>
      <c r="L114">
        <v>1</v>
      </c>
      <c r="M114">
        <f t="shared" si="33"/>
        <v>114</v>
      </c>
      <c r="O114">
        <v>0</v>
      </c>
      <c r="P114">
        <f t="shared" si="31"/>
        <v>28</v>
      </c>
      <c r="Q114">
        <f t="shared" si="34"/>
        <v>168</v>
      </c>
    </row>
    <row r="115" spans="1:17" x14ac:dyDescent="0.35">
      <c r="A115">
        <f t="shared" si="43"/>
        <v>113</v>
      </c>
      <c r="B115">
        <f t="shared" si="36"/>
        <v>1</v>
      </c>
      <c r="C115">
        <f t="shared" si="37"/>
        <v>2</v>
      </c>
      <c r="D115">
        <f t="shared" si="38"/>
        <v>4</v>
      </c>
      <c r="E115">
        <f t="shared" si="39"/>
        <v>8</v>
      </c>
      <c r="F115">
        <f t="shared" si="40"/>
        <v>16</v>
      </c>
      <c r="G115">
        <f t="shared" si="41"/>
        <v>32</v>
      </c>
      <c r="H115">
        <f t="shared" si="42"/>
        <v>49</v>
      </c>
      <c r="J115">
        <f t="shared" si="35"/>
        <v>113</v>
      </c>
      <c r="K115">
        <f t="shared" si="32"/>
        <v>35</v>
      </c>
      <c r="L115">
        <v>2</v>
      </c>
      <c r="M115">
        <f t="shared" si="33"/>
        <v>117</v>
      </c>
      <c r="O115">
        <v>3</v>
      </c>
      <c r="P115">
        <f t="shared" si="31"/>
        <v>26</v>
      </c>
      <c r="Q115">
        <f t="shared" si="34"/>
        <v>165</v>
      </c>
    </row>
    <row r="116" spans="1:17" x14ac:dyDescent="0.35">
      <c r="A116">
        <f t="shared" si="43"/>
        <v>114</v>
      </c>
      <c r="B116">
        <f t="shared" si="36"/>
        <v>1</v>
      </c>
      <c r="C116">
        <f t="shared" si="37"/>
        <v>2</v>
      </c>
      <c r="D116">
        <f t="shared" si="38"/>
        <v>4</v>
      </c>
      <c r="E116">
        <f t="shared" si="39"/>
        <v>8</v>
      </c>
      <c r="F116">
        <f t="shared" si="40"/>
        <v>16</v>
      </c>
      <c r="G116">
        <f t="shared" si="41"/>
        <v>32</v>
      </c>
      <c r="H116">
        <f t="shared" si="42"/>
        <v>50</v>
      </c>
      <c r="J116">
        <f t="shared" si="35"/>
        <v>114</v>
      </c>
      <c r="K116">
        <f t="shared" si="32"/>
        <v>38</v>
      </c>
      <c r="L116">
        <v>0</v>
      </c>
      <c r="M116">
        <f t="shared" si="33"/>
        <v>114</v>
      </c>
      <c r="O116">
        <v>2</v>
      </c>
      <c r="P116">
        <f t="shared" si="31"/>
        <v>27</v>
      </c>
      <c r="Q116">
        <f t="shared" si="34"/>
        <v>168</v>
      </c>
    </row>
    <row r="117" spans="1:17" x14ac:dyDescent="0.35">
      <c r="A117">
        <f t="shared" si="43"/>
        <v>115</v>
      </c>
      <c r="B117">
        <f t="shared" si="36"/>
        <v>1</v>
      </c>
      <c r="C117">
        <f t="shared" si="37"/>
        <v>2</v>
      </c>
      <c r="D117">
        <f t="shared" si="38"/>
        <v>4</v>
      </c>
      <c r="E117">
        <f t="shared" si="39"/>
        <v>8</v>
      </c>
      <c r="F117">
        <f t="shared" si="40"/>
        <v>16</v>
      </c>
      <c r="G117">
        <f t="shared" si="41"/>
        <v>32</v>
      </c>
      <c r="H117">
        <f t="shared" si="42"/>
        <v>51</v>
      </c>
      <c r="J117">
        <f t="shared" si="35"/>
        <v>115</v>
      </c>
      <c r="K117">
        <f t="shared" si="32"/>
        <v>37</v>
      </c>
      <c r="L117">
        <v>1</v>
      </c>
      <c r="M117">
        <f t="shared" si="33"/>
        <v>117</v>
      </c>
      <c r="O117">
        <v>1</v>
      </c>
      <c r="P117">
        <f t="shared" si="31"/>
        <v>28</v>
      </c>
      <c r="Q117">
        <f t="shared" si="34"/>
        <v>171</v>
      </c>
    </row>
    <row r="118" spans="1:17" x14ac:dyDescent="0.35">
      <c r="A118">
        <f t="shared" si="43"/>
        <v>116</v>
      </c>
      <c r="B118">
        <f t="shared" si="36"/>
        <v>1</v>
      </c>
      <c r="C118">
        <f t="shared" si="37"/>
        <v>2</v>
      </c>
      <c r="D118">
        <f t="shared" si="38"/>
        <v>4</v>
      </c>
      <c r="E118">
        <f t="shared" si="39"/>
        <v>8</v>
      </c>
      <c r="F118">
        <f t="shared" si="40"/>
        <v>16</v>
      </c>
      <c r="G118">
        <f t="shared" si="41"/>
        <v>32</v>
      </c>
      <c r="H118">
        <f t="shared" si="42"/>
        <v>52</v>
      </c>
      <c r="J118">
        <f t="shared" si="35"/>
        <v>116</v>
      </c>
      <c r="K118">
        <f t="shared" si="32"/>
        <v>36</v>
      </c>
      <c r="L118">
        <v>2</v>
      </c>
      <c r="M118">
        <f t="shared" si="33"/>
        <v>120</v>
      </c>
      <c r="O118">
        <v>0</v>
      </c>
      <c r="P118">
        <f t="shared" si="31"/>
        <v>29</v>
      </c>
      <c r="Q118">
        <f t="shared" si="34"/>
        <v>174</v>
      </c>
    </row>
    <row r="119" spans="1:17" x14ac:dyDescent="0.35">
      <c r="A119">
        <f t="shared" si="43"/>
        <v>117</v>
      </c>
      <c r="B119">
        <f t="shared" si="36"/>
        <v>1</v>
      </c>
      <c r="C119">
        <f t="shared" si="37"/>
        <v>2</v>
      </c>
      <c r="D119">
        <f t="shared" si="38"/>
        <v>4</v>
      </c>
      <c r="E119">
        <f t="shared" si="39"/>
        <v>8</v>
      </c>
      <c r="F119">
        <f t="shared" si="40"/>
        <v>16</v>
      </c>
      <c r="G119">
        <f t="shared" si="41"/>
        <v>32</v>
      </c>
      <c r="H119">
        <f t="shared" si="42"/>
        <v>53</v>
      </c>
      <c r="J119">
        <f t="shared" si="35"/>
        <v>117</v>
      </c>
      <c r="K119">
        <f t="shared" si="32"/>
        <v>39</v>
      </c>
      <c r="L119">
        <v>0</v>
      </c>
      <c r="M119">
        <f t="shared" si="33"/>
        <v>117</v>
      </c>
      <c r="O119">
        <v>3</v>
      </c>
      <c r="P119">
        <f t="shared" si="31"/>
        <v>27</v>
      </c>
      <c r="Q119">
        <f t="shared" si="34"/>
        <v>171</v>
      </c>
    </row>
    <row r="120" spans="1:17" x14ac:dyDescent="0.35">
      <c r="A120">
        <f t="shared" si="43"/>
        <v>118</v>
      </c>
      <c r="B120">
        <f t="shared" si="36"/>
        <v>1</v>
      </c>
      <c r="C120">
        <f t="shared" si="37"/>
        <v>2</v>
      </c>
      <c r="D120">
        <f t="shared" si="38"/>
        <v>4</v>
      </c>
      <c r="E120">
        <f t="shared" si="39"/>
        <v>8</v>
      </c>
      <c r="F120">
        <f t="shared" si="40"/>
        <v>16</v>
      </c>
      <c r="G120">
        <f t="shared" si="41"/>
        <v>32</v>
      </c>
      <c r="H120">
        <f t="shared" si="42"/>
        <v>54</v>
      </c>
      <c r="J120">
        <f t="shared" si="35"/>
        <v>118</v>
      </c>
      <c r="K120">
        <f t="shared" si="32"/>
        <v>38</v>
      </c>
      <c r="L120">
        <v>1</v>
      </c>
      <c r="M120">
        <f t="shared" si="33"/>
        <v>120</v>
      </c>
      <c r="O120">
        <v>2</v>
      </c>
      <c r="P120">
        <f t="shared" si="31"/>
        <v>28</v>
      </c>
      <c r="Q120">
        <f t="shared" si="34"/>
        <v>174</v>
      </c>
    </row>
    <row r="121" spans="1:17" x14ac:dyDescent="0.35">
      <c r="A121">
        <f t="shared" si="43"/>
        <v>119</v>
      </c>
      <c r="B121">
        <f t="shared" si="36"/>
        <v>1</v>
      </c>
      <c r="C121">
        <f t="shared" si="37"/>
        <v>2</v>
      </c>
      <c r="D121">
        <f t="shared" si="38"/>
        <v>4</v>
      </c>
      <c r="E121">
        <f t="shared" si="39"/>
        <v>8</v>
      </c>
      <c r="F121">
        <f t="shared" si="40"/>
        <v>16</v>
      </c>
      <c r="G121">
        <f t="shared" si="41"/>
        <v>32</v>
      </c>
      <c r="H121">
        <f t="shared" si="42"/>
        <v>55</v>
      </c>
      <c r="J121">
        <f t="shared" si="35"/>
        <v>119</v>
      </c>
      <c r="K121">
        <f t="shared" si="32"/>
        <v>37</v>
      </c>
      <c r="L121">
        <v>2</v>
      </c>
      <c r="M121">
        <f t="shared" si="33"/>
        <v>123</v>
      </c>
      <c r="O121">
        <v>1</v>
      </c>
      <c r="P121">
        <f t="shared" si="31"/>
        <v>29</v>
      </c>
      <c r="Q121">
        <f t="shared" si="34"/>
        <v>177</v>
      </c>
    </row>
    <row r="122" spans="1:17" x14ac:dyDescent="0.35">
      <c r="A122">
        <f t="shared" si="43"/>
        <v>120</v>
      </c>
      <c r="B122">
        <f t="shared" si="36"/>
        <v>1</v>
      </c>
      <c r="C122">
        <f t="shared" si="37"/>
        <v>2</v>
      </c>
      <c r="D122">
        <f t="shared" si="38"/>
        <v>4</v>
      </c>
      <c r="E122">
        <f t="shared" si="39"/>
        <v>8</v>
      </c>
      <c r="F122">
        <f t="shared" si="40"/>
        <v>16</v>
      </c>
      <c r="G122">
        <f t="shared" si="41"/>
        <v>32</v>
      </c>
      <c r="H122">
        <f t="shared" si="42"/>
        <v>56</v>
      </c>
      <c r="J122">
        <f t="shared" si="35"/>
        <v>120</v>
      </c>
      <c r="K122">
        <f t="shared" si="32"/>
        <v>40</v>
      </c>
      <c r="L122">
        <v>0</v>
      </c>
      <c r="M122">
        <f t="shared" si="33"/>
        <v>120</v>
      </c>
      <c r="O122">
        <v>0</v>
      </c>
      <c r="P122">
        <f t="shared" si="31"/>
        <v>30</v>
      </c>
      <c r="Q122">
        <f t="shared" si="34"/>
        <v>180</v>
      </c>
    </row>
    <row r="123" spans="1:17" x14ac:dyDescent="0.35">
      <c r="A123">
        <f t="shared" si="43"/>
        <v>121</v>
      </c>
      <c r="B123">
        <f t="shared" si="36"/>
        <v>1</v>
      </c>
      <c r="C123">
        <f t="shared" si="37"/>
        <v>2</v>
      </c>
      <c r="D123">
        <f t="shared" si="38"/>
        <v>4</v>
      </c>
      <c r="E123">
        <f t="shared" si="39"/>
        <v>8</v>
      </c>
      <c r="F123">
        <f t="shared" si="40"/>
        <v>16</v>
      </c>
      <c r="G123">
        <f t="shared" si="41"/>
        <v>32</v>
      </c>
      <c r="H123">
        <f t="shared" si="42"/>
        <v>57</v>
      </c>
      <c r="J123">
        <f t="shared" si="35"/>
        <v>121</v>
      </c>
      <c r="K123">
        <f t="shared" si="32"/>
        <v>39</v>
      </c>
      <c r="L123">
        <v>1</v>
      </c>
      <c r="M123">
        <f t="shared" si="33"/>
        <v>123</v>
      </c>
      <c r="O123">
        <v>3</v>
      </c>
      <c r="P123">
        <f t="shared" si="31"/>
        <v>28</v>
      </c>
      <c r="Q123">
        <f t="shared" si="34"/>
        <v>177</v>
      </c>
    </row>
    <row r="124" spans="1:17" x14ac:dyDescent="0.35">
      <c r="A124">
        <f t="shared" si="43"/>
        <v>122</v>
      </c>
      <c r="B124">
        <f t="shared" si="36"/>
        <v>1</v>
      </c>
      <c r="C124">
        <f t="shared" si="37"/>
        <v>2</v>
      </c>
      <c r="D124">
        <f t="shared" si="38"/>
        <v>4</v>
      </c>
      <c r="E124">
        <f t="shared" si="39"/>
        <v>8</v>
      </c>
      <c r="F124">
        <f t="shared" si="40"/>
        <v>16</v>
      </c>
      <c r="G124">
        <f t="shared" si="41"/>
        <v>32</v>
      </c>
      <c r="H124">
        <f t="shared" si="42"/>
        <v>58</v>
      </c>
      <c r="J124">
        <f t="shared" si="35"/>
        <v>122</v>
      </c>
      <c r="K124">
        <f t="shared" si="32"/>
        <v>38</v>
      </c>
      <c r="L124">
        <v>2</v>
      </c>
      <c r="M124">
        <f t="shared" si="33"/>
        <v>126</v>
      </c>
      <c r="O124">
        <v>2</v>
      </c>
      <c r="P124">
        <f t="shared" si="31"/>
        <v>29</v>
      </c>
      <c r="Q124">
        <f t="shared" si="34"/>
        <v>180</v>
      </c>
    </row>
    <row r="125" spans="1:17" x14ac:dyDescent="0.35">
      <c r="A125">
        <f t="shared" si="43"/>
        <v>123</v>
      </c>
      <c r="B125">
        <f t="shared" si="36"/>
        <v>1</v>
      </c>
      <c r="C125">
        <f t="shared" si="37"/>
        <v>2</v>
      </c>
      <c r="D125">
        <f t="shared" si="38"/>
        <v>4</v>
      </c>
      <c r="E125">
        <f t="shared" si="39"/>
        <v>8</v>
      </c>
      <c r="F125">
        <f t="shared" si="40"/>
        <v>16</v>
      </c>
      <c r="G125">
        <f t="shared" si="41"/>
        <v>32</v>
      </c>
      <c r="H125">
        <f t="shared" si="42"/>
        <v>59</v>
      </c>
      <c r="J125">
        <f t="shared" si="35"/>
        <v>123</v>
      </c>
      <c r="K125">
        <f t="shared" si="32"/>
        <v>41</v>
      </c>
      <c r="L125">
        <v>0</v>
      </c>
      <c r="M125">
        <f t="shared" si="33"/>
        <v>123</v>
      </c>
      <c r="O125">
        <v>1</v>
      </c>
      <c r="P125">
        <f t="shared" si="31"/>
        <v>30</v>
      </c>
      <c r="Q125">
        <f t="shared" si="34"/>
        <v>183</v>
      </c>
    </row>
    <row r="126" spans="1:17" x14ac:dyDescent="0.35">
      <c r="A126">
        <f t="shared" si="43"/>
        <v>124</v>
      </c>
      <c r="B126">
        <f t="shared" si="36"/>
        <v>1</v>
      </c>
      <c r="C126">
        <f t="shared" si="37"/>
        <v>2</v>
      </c>
      <c r="D126">
        <f t="shared" si="38"/>
        <v>4</v>
      </c>
      <c r="E126">
        <f t="shared" si="39"/>
        <v>8</v>
      </c>
      <c r="F126">
        <f t="shared" si="40"/>
        <v>16</v>
      </c>
      <c r="G126">
        <f t="shared" si="41"/>
        <v>32</v>
      </c>
      <c r="H126">
        <f t="shared" si="42"/>
        <v>60</v>
      </c>
      <c r="J126">
        <f t="shared" si="35"/>
        <v>124</v>
      </c>
      <c r="K126">
        <f t="shared" si="32"/>
        <v>40</v>
      </c>
      <c r="L126">
        <v>1</v>
      </c>
      <c r="M126">
        <f t="shared" si="33"/>
        <v>126</v>
      </c>
      <c r="O126">
        <v>0</v>
      </c>
      <c r="P126">
        <f t="shared" si="31"/>
        <v>31</v>
      </c>
      <c r="Q126">
        <f t="shared" si="34"/>
        <v>186</v>
      </c>
    </row>
    <row r="127" spans="1:17" x14ac:dyDescent="0.35">
      <c r="A127">
        <f t="shared" si="43"/>
        <v>125</v>
      </c>
      <c r="B127">
        <f t="shared" si="36"/>
        <v>1</v>
      </c>
      <c r="C127">
        <f t="shared" si="37"/>
        <v>2</v>
      </c>
      <c r="D127">
        <f t="shared" si="38"/>
        <v>4</v>
      </c>
      <c r="E127">
        <f t="shared" si="39"/>
        <v>8</v>
      </c>
      <c r="F127">
        <f t="shared" si="40"/>
        <v>16</v>
      </c>
      <c r="G127">
        <f t="shared" si="41"/>
        <v>32</v>
      </c>
      <c r="H127">
        <f t="shared" si="42"/>
        <v>61</v>
      </c>
      <c r="J127">
        <f t="shared" si="35"/>
        <v>125</v>
      </c>
      <c r="K127">
        <f t="shared" si="32"/>
        <v>39</v>
      </c>
      <c r="L127">
        <v>2</v>
      </c>
      <c r="M127">
        <f t="shared" si="33"/>
        <v>129</v>
      </c>
      <c r="O127">
        <v>3</v>
      </c>
      <c r="P127">
        <f t="shared" si="31"/>
        <v>29</v>
      </c>
      <c r="Q127">
        <f t="shared" si="34"/>
        <v>183</v>
      </c>
    </row>
    <row r="128" spans="1:17" x14ac:dyDescent="0.35">
      <c r="A128">
        <f t="shared" si="43"/>
        <v>126</v>
      </c>
      <c r="B128">
        <f t="shared" si="36"/>
        <v>1</v>
      </c>
      <c r="C128">
        <f t="shared" si="37"/>
        <v>2</v>
      </c>
      <c r="D128">
        <f t="shared" si="38"/>
        <v>4</v>
      </c>
      <c r="E128">
        <f t="shared" si="39"/>
        <v>8</v>
      </c>
      <c r="F128">
        <f t="shared" si="40"/>
        <v>16</v>
      </c>
      <c r="G128">
        <f t="shared" si="41"/>
        <v>32</v>
      </c>
      <c r="H128">
        <f t="shared" si="42"/>
        <v>62</v>
      </c>
      <c r="J128">
        <f t="shared" si="35"/>
        <v>126</v>
      </c>
      <c r="K128">
        <f t="shared" si="32"/>
        <v>42</v>
      </c>
      <c r="L128">
        <v>0</v>
      </c>
      <c r="M128">
        <f t="shared" si="33"/>
        <v>126</v>
      </c>
      <c r="O128">
        <v>2</v>
      </c>
      <c r="P128">
        <f t="shared" si="31"/>
        <v>30</v>
      </c>
      <c r="Q128">
        <f t="shared" si="34"/>
        <v>186</v>
      </c>
    </row>
    <row r="129" spans="1:17" x14ac:dyDescent="0.35">
      <c r="A129">
        <f t="shared" ref="A129:A130" si="44">A128+1</f>
        <v>127</v>
      </c>
      <c r="B129">
        <f t="shared" si="36"/>
        <v>1</v>
      </c>
      <c r="C129">
        <f t="shared" si="37"/>
        <v>2</v>
      </c>
      <c r="D129">
        <f t="shared" si="38"/>
        <v>4</v>
      </c>
      <c r="E129">
        <f t="shared" si="39"/>
        <v>8</v>
      </c>
      <c r="F129">
        <f t="shared" si="40"/>
        <v>16</v>
      </c>
      <c r="G129">
        <f t="shared" si="41"/>
        <v>32</v>
      </c>
      <c r="H129">
        <f t="shared" si="42"/>
        <v>63</v>
      </c>
      <c r="J129">
        <f t="shared" si="35"/>
        <v>127</v>
      </c>
      <c r="K129">
        <f t="shared" si="32"/>
        <v>41</v>
      </c>
      <c r="L129">
        <v>1</v>
      </c>
      <c r="M129">
        <f t="shared" si="33"/>
        <v>129</v>
      </c>
      <c r="O129">
        <v>1</v>
      </c>
      <c r="P129">
        <f t="shared" si="31"/>
        <v>31</v>
      </c>
      <c r="Q129">
        <f t="shared" si="34"/>
        <v>189</v>
      </c>
    </row>
    <row r="130" spans="1:17" x14ac:dyDescent="0.35">
      <c r="A130">
        <f t="shared" si="44"/>
        <v>128</v>
      </c>
      <c r="B130">
        <f t="shared" si="36"/>
        <v>1</v>
      </c>
      <c r="C130">
        <f t="shared" si="37"/>
        <v>2</v>
      </c>
      <c r="D130">
        <f t="shared" si="38"/>
        <v>4</v>
      </c>
      <c r="E130">
        <f t="shared" si="39"/>
        <v>8</v>
      </c>
      <c r="F130">
        <f t="shared" si="40"/>
        <v>16</v>
      </c>
      <c r="G130">
        <f t="shared" si="41"/>
        <v>32</v>
      </c>
      <c r="H130">
        <f t="shared" si="42"/>
        <v>64</v>
      </c>
      <c r="J130">
        <f t="shared" ref="J130" si="45">K130*3+L130*4</f>
        <v>128</v>
      </c>
      <c r="K130">
        <f t="shared" si="32"/>
        <v>40</v>
      </c>
      <c r="L130">
        <v>2</v>
      </c>
      <c r="M130">
        <f t="shared" si="33"/>
        <v>132</v>
      </c>
      <c r="O130">
        <v>0</v>
      </c>
      <c r="P130">
        <f t="shared" si="31"/>
        <v>32</v>
      </c>
      <c r="Q130">
        <f t="shared" si="34"/>
        <v>192</v>
      </c>
    </row>
  </sheetData>
  <mergeCells count="2">
    <mergeCell ref="O1:P1"/>
    <mergeCell ref="K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Turneringskalkulator</vt:lpstr>
      <vt:lpstr>Matriser</vt:lpstr>
      <vt:lpstr>Turneringskalkulator!Utskriftsområde</vt:lpstr>
      <vt:lpstr>Turneringskalkulator!Utskriftstitler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Ottar Stenrud</dc:creator>
  <cp:lastModifiedBy>Øystein Wiborg</cp:lastModifiedBy>
  <cp:lastPrinted>2019-05-17T20:07:00Z</cp:lastPrinted>
  <dcterms:created xsi:type="dcterms:W3CDTF">2011-10-31T21:17:38Z</dcterms:created>
  <dcterms:modified xsi:type="dcterms:W3CDTF">2019-11-29T15:12:14Z</dcterms:modified>
</cp:coreProperties>
</file>